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E:\92町民税課税係\935執行\50国民健康保険税\98 税額試算シート\R6国保税試算\"/>
    </mc:Choice>
  </mc:AlternateContent>
  <xr:revisionPtr revIDLastSave="0" documentId="13_ncr:1_{4DC3DF9C-1AF2-4BD3-99DD-362AF586DA8C}" xr6:coauthVersionLast="36" xr6:coauthVersionMax="45" xr10:uidLastSave="{00000000-0000-0000-0000-000000000000}"/>
  <workbookProtection workbookAlgorithmName="SHA-512" workbookHashValue="auGb2ZKXQMTE9OvNDwE8KOjoW5L+UwWiU03/xmx2oDqzfVSonKSMH0Duf4D1cyoSwJmpYkpUzDqL+XjnRE9y2g==" workbookSaltValue="tj/Vqdri7EX+pg3cfD8GFg==" workbookSpinCount="100000" lockStructure="1"/>
  <bookViews>
    <workbookView xWindow="-120" yWindow="-120" windowWidth="19605" windowHeight="11760" tabRatio="601" xr2:uid="{00000000-000D-0000-FFFF-FFFF00000000}"/>
  </bookViews>
  <sheets>
    <sheet name="A4たて" sheetId="3" r:id="rId1"/>
    <sheet name="設定" sheetId="1" state="hidden" r:id="rId2"/>
  </sheets>
  <definedNames>
    <definedName name="_xlnm.Print_Area" localSheetId="0">A4たて!$1:$47</definedName>
    <definedName name="_xlnm.Print_Area" localSheetId="1">設定!$A$1:$U$47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X11" i="1"/>
  <c r="N43" i="1" l="1"/>
  <c r="J43" i="1"/>
  <c r="CP39" i="1"/>
  <c r="CQ37" i="1"/>
  <c r="EM35" i="1"/>
  <c r="EL35" i="1" s="1"/>
  <c r="EK35" i="1" s="1"/>
  <c r="EJ35" i="1" s="1"/>
  <c r="EI35" i="1" s="1"/>
  <c r="EH35" i="1" s="1"/>
  <c r="EG35" i="1" s="1"/>
  <c r="EF35" i="1" s="1"/>
  <c r="EE35" i="1" s="1"/>
  <c r="ED35" i="1" s="1"/>
  <c r="EC35" i="1" s="1"/>
  <c r="CQ35" i="1"/>
  <c r="CI35" i="1"/>
  <c r="H28" i="1"/>
  <c r="AZ22" i="1"/>
  <c r="AP22" i="1"/>
  <c r="AM22" i="1"/>
  <c r="AL22" i="1"/>
  <c r="AJ22" i="1"/>
  <c r="AH22" i="1"/>
  <c r="S22" i="1"/>
  <c r="Q22" i="1"/>
  <c r="O22" i="1"/>
  <c r="AY22" i="1" s="1"/>
  <c r="M22" i="1"/>
  <c r="AI22" i="1" s="1"/>
  <c r="G22" i="1"/>
  <c r="CN39" i="1" s="1"/>
  <c r="E22" i="1"/>
  <c r="EN39" i="1" s="1"/>
  <c r="EM39" i="1" s="1"/>
  <c r="EL39" i="1" s="1"/>
  <c r="EK39" i="1" s="1"/>
  <c r="EJ39" i="1" s="1"/>
  <c r="EI39" i="1" s="1"/>
  <c r="EH39" i="1" s="1"/>
  <c r="EG39" i="1" s="1"/>
  <c r="EF39" i="1" s="1"/>
  <c r="EE39" i="1" s="1"/>
  <c r="ED39" i="1" s="1"/>
  <c r="EC39" i="1" s="1"/>
  <c r="D22" i="1"/>
  <c r="DQ39" i="1" s="1"/>
  <c r="DR39" i="1" s="1"/>
  <c r="DS39" i="1" s="1"/>
  <c r="DT39" i="1" s="1"/>
  <c r="DU39" i="1" s="1"/>
  <c r="DV39" i="1" s="1"/>
  <c r="DW39" i="1" s="1"/>
  <c r="DX39" i="1" s="1"/>
  <c r="DY39" i="1" s="1"/>
  <c r="DZ39" i="1" s="1"/>
  <c r="EA39" i="1" s="1"/>
  <c r="EB39" i="1" s="1"/>
  <c r="BA21" i="1"/>
  <c r="AW21" i="1"/>
  <c r="AU21" i="1"/>
  <c r="AS21" i="1"/>
  <c r="AM21" i="1"/>
  <c r="S21" i="1"/>
  <c r="Q21" i="1"/>
  <c r="O21" i="1"/>
  <c r="BB21" i="1" s="1"/>
  <c r="M21" i="1"/>
  <c r="AL21" i="1" s="1"/>
  <c r="G21" i="1"/>
  <c r="E21" i="1"/>
  <c r="EN38" i="1" s="1"/>
  <c r="EM38" i="1" s="1"/>
  <c r="EL38" i="1" s="1"/>
  <c r="EK38" i="1" s="1"/>
  <c r="EJ38" i="1" s="1"/>
  <c r="EI38" i="1" s="1"/>
  <c r="EH38" i="1" s="1"/>
  <c r="EG38" i="1" s="1"/>
  <c r="EF38" i="1" s="1"/>
  <c r="EE38" i="1" s="1"/>
  <c r="ED38" i="1" s="1"/>
  <c r="EC38" i="1" s="1"/>
  <c r="D21" i="1"/>
  <c r="DQ38" i="1" s="1"/>
  <c r="DR38" i="1" s="1"/>
  <c r="DS38" i="1" s="1"/>
  <c r="DT38" i="1" s="1"/>
  <c r="DU38" i="1" s="1"/>
  <c r="DV38" i="1" s="1"/>
  <c r="DW38" i="1" s="1"/>
  <c r="DX38" i="1" s="1"/>
  <c r="DY38" i="1" s="1"/>
  <c r="DZ38" i="1" s="1"/>
  <c r="EA38" i="1" s="1"/>
  <c r="EB38" i="1" s="1"/>
  <c r="AP20" i="1"/>
  <c r="AN20" i="1"/>
  <c r="AK20" i="1"/>
  <c r="AJ20" i="1"/>
  <c r="AI20" i="1"/>
  <c r="AH20" i="1"/>
  <c r="AF20" i="1"/>
  <c r="S20" i="1"/>
  <c r="Q20" i="1"/>
  <c r="O20" i="1"/>
  <c r="AW20" i="1" s="1"/>
  <c r="M20" i="1"/>
  <c r="AO20" i="1" s="1"/>
  <c r="G20" i="1"/>
  <c r="CL37" i="1" s="1"/>
  <c r="E20" i="1"/>
  <c r="EN37" i="1" s="1"/>
  <c r="EM37" i="1" s="1"/>
  <c r="EL37" i="1" s="1"/>
  <c r="EK37" i="1" s="1"/>
  <c r="EJ37" i="1" s="1"/>
  <c r="EI37" i="1" s="1"/>
  <c r="EH37" i="1" s="1"/>
  <c r="EG37" i="1" s="1"/>
  <c r="EF37" i="1" s="1"/>
  <c r="EE37" i="1" s="1"/>
  <c r="ED37" i="1" s="1"/>
  <c r="EC37" i="1" s="1"/>
  <c r="D20" i="1"/>
  <c r="DQ37" i="1" s="1"/>
  <c r="DR37" i="1" s="1"/>
  <c r="DS37" i="1" s="1"/>
  <c r="DT37" i="1" s="1"/>
  <c r="DU37" i="1" s="1"/>
  <c r="DV37" i="1" s="1"/>
  <c r="DW37" i="1" s="1"/>
  <c r="DX37" i="1" s="1"/>
  <c r="DY37" i="1" s="1"/>
  <c r="DZ37" i="1" s="1"/>
  <c r="EA37" i="1" s="1"/>
  <c r="EB37" i="1" s="1"/>
  <c r="BB19" i="1"/>
  <c r="BA19" i="1"/>
  <c r="AY19" i="1"/>
  <c r="AV19" i="1"/>
  <c r="AU19" i="1"/>
  <c r="AT19" i="1"/>
  <c r="AS19" i="1"/>
  <c r="AN19" i="1"/>
  <c r="AM19" i="1"/>
  <c r="AL19" i="1"/>
  <c r="AK19" i="1"/>
  <c r="AI19" i="1"/>
  <c r="AH19" i="1"/>
  <c r="AF19" i="1"/>
  <c r="S19" i="1"/>
  <c r="Q19" i="1"/>
  <c r="O19" i="1"/>
  <c r="AZ19" i="1" s="1"/>
  <c r="M19" i="1"/>
  <c r="AJ19" i="1" s="1"/>
  <c r="G19" i="1"/>
  <c r="CI36" i="1" s="1"/>
  <c r="E19" i="1"/>
  <c r="EN36" i="1" s="1"/>
  <c r="EM36" i="1" s="1"/>
  <c r="EL36" i="1" s="1"/>
  <c r="EK36" i="1" s="1"/>
  <c r="EJ36" i="1" s="1"/>
  <c r="EI36" i="1" s="1"/>
  <c r="EH36" i="1" s="1"/>
  <c r="EG36" i="1" s="1"/>
  <c r="EF36" i="1" s="1"/>
  <c r="EE36" i="1" s="1"/>
  <c r="ED36" i="1" s="1"/>
  <c r="EC36" i="1" s="1"/>
  <c r="D19" i="1"/>
  <c r="DQ36" i="1" s="1"/>
  <c r="DR36" i="1" s="1"/>
  <c r="DS36" i="1" s="1"/>
  <c r="DT36" i="1" s="1"/>
  <c r="DU36" i="1" s="1"/>
  <c r="DV36" i="1" s="1"/>
  <c r="DW36" i="1" s="1"/>
  <c r="DX36" i="1" s="1"/>
  <c r="DY36" i="1" s="1"/>
  <c r="DZ36" i="1" s="1"/>
  <c r="EA36" i="1" s="1"/>
  <c r="EB36" i="1" s="1"/>
  <c r="AV18" i="1"/>
  <c r="AP18" i="1"/>
  <c r="AN18" i="1"/>
  <c r="AL18" i="1"/>
  <c r="AI18" i="1"/>
  <c r="AH18" i="1"/>
  <c r="AF18" i="1"/>
  <c r="S18" i="1"/>
  <c r="Q18" i="1"/>
  <c r="O18" i="1"/>
  <c r="AU18" i="1" s="1"/>
  <c r="M18" i="1"/>
  <c r="AM18" i="1" s="1"/>
  <c r="G18" i="1"/>
  <c r="E18" i="1"/>
  <c r="EN35" i="1" s="1"/>
  <c r="D18" i="1"/>
  <c r="DQ35" i="1" s="1"/>
  <c r="DR35" i="1" s="1"/>
  <c r="DS35" i="1" s="1"/>
  <c r="DT35" i="1" s="1"/>
  <c r="DU35" i="1" s="1"/>
  <c r="DV35" i="1" s="1"/>
  <c r="DW35" i="1" s="1"/>
  <c r="DX35" i="1" s="1"/>
  <c r="DY35" i="1" s="1"/>
  <c r="DZ35" i="1" s="1"/>
  <c r="EA35" i="1" s="1"/>
  <c r="EB35" i="1" s="1"/>
  <c r="BB17" i="1"/>
  <c r="BA17" i="1"/>
  <c r="AZ17" i="1"/>
  <c r="AY17" i="1"/>
  <c r="AW17" i="1"/>
  <c r="AV17" i="1"/>
  <c r="AT17" i="1"/>
  <c r="AS17" i="1"/>
  <c r="S17" i="1"/>
  <c r="Q17" i="1"/>
  <c r="O17" i="1"/>
  <c r="AX17" i="1" s="1"/>
  <c r="M17" i="1"/>
  <c r="AP17" i="1" s="1"/>
  <c r="G17" i="1"/>
  <c r="E17" i="1"/>
  <c r="EN34" i="1" s="1"/>
  <c r="EM34" i="1" s="1"/>
  <c r="EL34" i="1" s="1"/>
  <c r="EK34" i="1" s="1"/>
  <c r="EJ34" i="1" s="1"/>
  <c r="EI34" i="1" s="1"/>
  <c r="EH34" i="1" s="1"/>
  <c r="EG34" i="1" s="1"/>
  <c r="EF34" i="1" s="1"/>
  <c r="EE34" i="1" s="1"/>
  <c r="ED34" i="1" s="1"/>
  <c r="EC34" i="1" s="1"/>
  <c r="D17" i="1"/>
  <c r="DQ34" i="1" s="1"/>
  <c r="DR34" i="1" s="1"/>
  <c r="DS34" i="1" s="1"/>
  <c r="DT34" i="1" s="1"/>
  <c r="DU34" i="1" s="1"/>
  <c r="DV34" i="1" s="1"/>
  <c r="DW34" i="1" s="1"/>
  <c r="DX34" i="1" s="1"/>
  <c r="DY34" i="1" s="1"/>
  <c r="DZ34" i="1" s="1"/>
  <c r="EA34" i="1" s="1"/>
  <c r="EB34" i="1" s="1"/>
  <c r="BB16" i="1"/>
  <c r="AZ16" i="1"/>
  <c r="AY16" i="1"/>
  <c r="AW16" i="1"/>
  <c r="AV16" i="1"/>
  <c r="AU16" i="1"/>
  <c r="AT16" i="1"/>
  <c r="S16" i="1"/>
  <c r="Q16" i="1"/>
  <c r="O16" i="1"/>
  <c r="BA16" i="1" s="1"/>
  <c r="M16" i="1"/>
  <c r="AK16" i="1" s="1"/>
  <c r="G16" i="1"/>
  <c r="E16" i="1"/>
  <c r="EN33" i="1" s="1"/>
  <c r="EM33" i="1" s="1"/>
  <c r="EL33" i="1" s="1"/>
  <c r="EK33" i="1" s="1"/>
  <c r="EJ33" i="1" s="1"/>
  <c r="EI33" i="1" s="1"/>
  <c r="EH33" i="1" s="1"/>
  <c r="EG33" i="1" s="1"/>
  <c r="EF33" i="1" s="1"/>
  <c r="EE33" i="1" s="1"/>
  <c r="ED33" i="1" s="1"/>
  <c r="EC33" i="1" s="1"/>
  <c r="D16" i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S15" i="1"/>
  <c r="Q15" i="1"/>
  <c r="O15" i="1"/>
  <c r="AV15" i="1" s="1"/>
  <c r="M15" i="1"/>
  <c r="AN15" i="1" s="1"/>
  <c r="G15" i="1"/>
  <c r="FP32" i="1" s="1"/>
  <c r="FQ32" i="1" s="1"/>
  <c r="FR32" i="1" s="1"/>
  <c r="FS32" i="1" s="1"/>
  <c r="FT32" i="1" s="1"/>
  <c r="FU32" i="1" s="1"/>
  <c r="FV32" i="1" s="1"/>
  <c r="FW32" i="1" s="1"/>
  <c r="FX32" i="1" s="1"/>
  <c r="FY32" i="1" s="1"/>
  <c r="FZ32" i="1" s="1"/>
  <c r="GA32" i="1" s="1"/>
  <c r="E15" i="1"/>
  <c r="EN32" i="1" s="1"/>
  <c r="EM32" i="1" s="1"/>
  <c r="EL32" i="1" s="1"/>
  <c r="EK32" i="1" s="1"/>
  <c r="EJ32" i="1" s="1"/>
  <c r="EI32" i="1" s="1"/>
  <c r="EH32" i="1" s="1"/>
  <c r="EG32" i="1" s="1"/>
  <c r="EF32" i="1" s="1"/>
  <c r="EE32" i="1" s="1"/>
  <c r="ED32" i="1" s="1"/>
  <c r="EC32" i="1" s="1"/>
  <c r="D15" i="1"/>
  <c r="DQ32" i="1" s="1"/>
  <c r="DR32" i="1" s="1"/>
  <c r="DS32" i="1" s="1"/>
  <c r="DT32" i="1" s="1"/>
  <c r="DU32" i="1" s="1"/>
  <c r="DV32" i="1" s="1"/>
  <c r="DW32" i="1" s="1"/>
  <c r="DX32" i="1" s="1"/>
  <c r="DY32" i="1" s="1"/>
  <c r="DZ32" i="1" s="1"/>
  <c r="EA32" i="1" s="1"/>
  <c r="EB32" i="1" s="1"/>
  <c r="Y14" i="1"/>
  <c r="S14" i="1"/>
  <c r="Q14" i="1"/>
  <c r="O14" i="1"/>
  <c r="AY14" i="1" s="1"/>
  <c r="M14" i="1"/>
  <c r="AI14" i="1" s="1"/>
  <c r="G14" i="1"/>
  <c r="E14" i="1"/>
  <c r="EN31" i="1" s="1"/>
  <c r="EM31" i="1" s="1"/>
  <c r="EL31" i="1" s="1"/>
  <c r="EK31" i="1" s="1"/>
  <c r="EJ31" i="1" s="1"/>
  <c r="EI31" i="1" s="1"/>
  <c r="EH31" i="1" s="1"/>
  <c r="EG31" i="1" s="1"/>
  <c r="EF31" i="1" s="1"/>
  <c r="EE31" i="1" s="1"/>
  <c r="ED31" i="1" s="1"/>
  <c r="EC31" i="1" s="1"/>
  <c r="D14" i="1"/>
  <c r="DQ31" i="1" s="1"/>
  <c r="AF11" i="1"/>
  <c r="AE11" i="1"/>
  <c r="AD11" i="1"/>
  <c r="AC11" i="1"/>
  <c r="AB11" i="1"/>
  <c r="DE35" i="1" s="1"/>
  <c r="AA11" i="1"/>
  <c r="Z11" i="1"/>
  <c r="W11" i="1"/>
  <c r="L8" i="1"/>
  <c r="L8" i="3" s="1"/>
  <c r="H8" i="1"/>
  <c r="D8" i="1"/>
  <c r="L7" i="1"/>
  <c r="L7" i="3" s="1"/>
  <c r="H7" i="1"/>
  <c r="D7" i="1"/>
  <c r="L6" i="1"/>
  <c r="H6" i="1"/>
  <c r="H6" i="3" s="1"/>
  <c r="D6" i="1"/>
  <c r="D6" i="3" s="1"/>
  <c r="AC3" i="1"/>
  <c r="T1" i="1" s="1"/>
  <c r="T1" i="3" s="1"/>
  <c r="N43" i="3"/>
  <c r="J43" i="3"/>
  <c r="H8" i="3"/>
  <c r="D8" i="3"/>
  <c r="H7" i="3"/>
  <c r="D7" i="3"/>
  <c r="L6" i="3"/>
  <c r="DE34" i="1" l="1"/>
  <c r="AK17" i="1"/>
  <c r="AY15" i="1"/>
  <c r="AZ15" i="1"/>
  <c r="AI17" i="1"/>
  <c r="AJ16" i="1"/>
  <c r="AF16" i="1"/>
  <c r="AL16" i="1"/>
  <c r="AN16" i="1"/>
  <c r="AU15" i="1"/>
  <c r="AW15" i="1"/>
  <c r="AX14" i="1"/>
  <c r="AZ14" i="1"/>
  <c r="BA14" i="1"/>
  <c r="BB14" i="1"/>
  <c r="AS14" i="1"/>
  <c r="AU14" i="1"/>
  <c r="AW14" i="1"/>
  <c r="AT14" i="1"/>
  <c r="AL14" i="1"/>
  <c r="AH14" i="1"/>
  <c r="AJ14" i="1"/>
  <c r="AP14" i="1"/>
  <c r="DF35" i="1"/>
  <c r="DF34" i="1"/>
  <c r="AG41" i="1"/>
  <c r="Y41" i="1"/>
  <c r="AF41" i="1"/>
  <c r="X41" i="1"/>
  <c r="AE41" i="1"/>
  <c r="W41" i="1"/>
  <c r="AD41" i="1"/>
  <c r="V41" i="1"/>
  <c r="AC41" i="1"/>
  <c r="AB41" i="1"/>
  <c r="AA41" i="1"/>
  <c r="Z41" i="1"/>
  <c r="AG15" i="1"/>
  <c r="AO15" i="1"/>
  <c r="AX20" i="1"/>
  <c r="CR38" i="1"/>
  <c r="CJ38" i="1"/>
  <c r="CQ38" i="1"/>
  <c r="CI38" i="1"/>
  <c r="CP38" i="1"/>
  <c r="CH38" i="1"/>
  <c r="DE38" i="1"/>
  <c r="CO38" i="1"/>
  <c r="CG38" i="1"/>
  <c r="FP38" i="1"/>
  <c r="FQ38" i="1" s="1"/>
  <c r="FR38" i="1" s="1"/>
  <c r="FS38" i="1" s="1"/>
  <c r="FT38" i="1" s="1"/>
  <c r="FU38" i="1" s="1"/>
  <c r="FV38" i="1" s="1"/>
  <c r="FW38" i="1" s="1"/>
  <c r="FX38" i="1" s="1"/>
  <c r="FY38" i="1" s="1"/>
  <c r="FZ38" i="1" s="1"/>
  <c r="GA38" i="1" s="1"/>
  <c r="CN38" i="1"/>
  <c r="CM38" i="1"/>
  <c r="CK38" i="1"/>
  <c r="BU38" i="1"/>
  <c r="CG36" i="1"/>
  <c r="AK14" i="1"/>
  <c r="AH15" i="1"/>
  <c r="AP15" i="1"/>
  <c r="CR33" i="1"/>
  <c r="CQ33" i="1" s="1"/>
  <c r="CP33" i="1" s="1"/>
  <c r="CO33" i="1" s="1"/>
  <c r="CN33" i="1" s="1"/>
  <c r="CM33" i="1" s="1"/>
  <c r="CL33" i="1" s="1"/>
  <c r="CK33" i="1" s="1"/>
  <c r="CJ33" i="1" s="1"/>
  <c r="CI33" i="1" s="1"/>
  <c r="CH33" i="1" s="1"/>
  <c r="CG33" i="1" s="1"/>
  <c r="DE33" i="1"/>
  <c r="FP33" i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AM16" i="1"/>
  <c r="AJ17" i="1"/>
  <c r="AG18" i="1"/>
  <c r="AO18" i="1"/>
  <c r="AW18" i="1"/>
  <c r="AY20" i="1"/>
  <c r="AF21" i="1"/>
  <c r="AN21" i="1"/>
  <c r="AV21" i="1"/>
  <c r="AK22" i="1"/>
  <c r="AS22" i="1"/>
  <c r="BA22" i="1"/>
  <c r="BU33" i="1"/>
  <c r="CM35" i="1"/>
  <c r="AI15" i="1"/>
  <c r="AX18" i="1"/>
  <c r="FP36" i="1"/>
  <c r="FQ36" i="1" s="1"/>
  <c r="FR36" i="1" s="1"/>
  <c r="FS36" i="1" s="1"/>
  <c r="FT36" i="1" s="1"/>
  <c r="FU36" i="1" s="1"/>
  <c r="FV36" i="1" s="1"/>
  <c r="FW36" i="1" s="1"/>
  <c r="FX36" i="1" s="1"/>
  <c r="FY36" i="1" s="1"/>
  <c r="FZ36" i="1" s="1"/>
  <c r="GA36" i="1" s="1"/>
  <c r="CN36" i="1"/>
  <c r="CL36" i="1"/>
  <c r="CR36" i="1"/>
  <c r="CH36" i="1"/>
  <c r="CP36" i="1"/>
  <c r="CO36" i="1"/>
  <c r="CM36" i="1"/>
  <c r="CJ36" i="1"/>
  <c r="AZ20" i="1"/>
  <c r="AG21" i="1"/>
  <c r="AO21" i="1"/>
  <c r="AT22" i="1"/>
  <c r="BB22" i="1"/>
  <c r="CR32" i="1"/>
  <c r="CQ32" i="1" s="1"/>
  <c r="CP32" i="1" s="1"/>
  <c r="CO32" i="1" s="1"/>
  <c r="CN32" i="1" s="1"/>
  <c r="CM32" i="1" s="1"/>
  <c r="CL32" i="1" s="1"/>
  <c r="CK32" i="1" s="1"/>
  <c r="CJ32" i="1" s="1"/>
  <c r="CI32" i="1" s="1"/>
  <c r="CH32" i="1" s="1"/>
  <c r="CG32" i="1" s="1"/>
  <c r="CK36" i="1"/>
  <c r="AT41" i="1"/>
  <c r="AS41" i="1"/>
  <c r="AR41" i="1"/>
  <c r="AQ41" i="1"/>
  <c r="AX41" i="1"/>
  <c r="AP41" i="1"/>
  <c r="AN41" i="1"/>
  <c r="AW41" i="1"/>
  <c r="AU41" i="1"/>
  <c r="AM14" i="1"/>
  <c r="AJ15" i="1"/>
  <c r="AG16" i="1"/>
  <c r="AO16" i="1"/>
  <c r="AL17" i="1"/>
  <c r="AY18" i="1"/>
  <c r="AS20" i="1"/>
  <c r="BA20" i="1"/>
  <c r="AH21" i="1"/>
  <c r="AP21" i="1"/>
  <c r="AX21" i="1"/>
  <c r="CL39" i="1"/>
  <c r="CK39" i="1"/>
  <c r="BU39" i="1"/>
  <c r="CR39" i="1"/>
  <c r="CJ39" i="1"/>
  <c r="CQ39" i="1"/>
  <c r="CI39" i="1"/>
  <c r="DE39" i="1"/>
  <c r="CO39" i="1"/>
  <c r="FP39" i="1"/>
  <c r="FQ39" i="1" s="1"/>
  <c r="FR39" i="1" s="1"/>
  <c r="FS39" i="1" s="1"/>
  <c r="FT39" i="1" s="1"/>
  <c r="FU39" i="1" s="1"/>
  <c r="FV39" i="1" s="1"/>
  <c r="FW39" i="1" s="1"/>
  <c r="FX39" i="1" s="1"/>
  <c r="FY39" i="1" s="1"/>
  <c r="FZ39" i="1" s="1"/>
  <c r="GA39" i="1" s="1"/>
  <c r="CM39" i="1"/>
  <c r="CH39" i="1"/>
  <c r="CG39" i="1"/>
  <c r="AU22" i="1"/>
  <c r="BU32" i="1"/>
  <c r="CQ36" i="1"/>
  <c r="CL38" i="1"/>
  <c r="AM41" i="1"/>
  <c r="AF14" i="1"/>
  <c r="AN14" i="1"/>
  <c r="AV14" i="1"/>
  <c r="AK15" i="1"/>
  <c r="BA15" i="1"/>
  <c r="AH16" i="1"/>
  <c r="AP16" i="1"/>
  <c r="AX16" i="1"/>
  <c r="FP34" i="1"/>
  <c r="FQ34" i="1" s="1"/>
  <c r="FR34" i="1" s="1"/>
  <c r="FS34" i="1" s="1"/>
  <c r="FT34" i="1" s="1"/>
  <c r="FU34" i="1" s="1"/>
  <c r="FV34" i="1" s="1"/>
  <c r="FW34" i="1" s="1"/>
  <c r="FX34" i="1" s="1"/>
  <c r="FY34" i="1" s="1"/>
  <c r="FZ34" i="1" s="1"/>
  <c r="GA34" i="1" s="1"/>
  <c r="CR34" i="1"/>
  <c r="CQ34" i="1" s="1"/>
  <c r="CP34" i="1" s="1"/>
  <c r="CO34" i="1" s="1"/>
  <c r="CN34" i="1" s="1"/>
  <c r="CM34" i="1" s="1"/>
  <c r="CL34" i="1" s="1"/>
  <c r="CK34" i="1" s="1"/>
  <c r="CJ34" i="1" s="1"/>
  <c r="CI34" i="1" s="1"/>
  <c r="CH34" i="1" s="1"/>
  <c r="CG34" i="1" s="1"/>
  <c r="AM17" i="1"/>
  <c r="AU17" i="1"/>
  <c r="AR17" i="1" s="1"/>
  <c r="AJ18" i="1"/>
  <c r="AZ18" i="1"/>
  <c r="AG19" i="1"/>
  <c r="AO19" i="1"/>
  <c r="AW19" i="1"/>
  <c r="AL20" i="1"/>
  <c r="AT20" i="1"/>
  <c r="BB20" i="1"/>
  <c r="AI21" i="1"/>
  <c r="AY21" i="1"/>
  <c r="AF22" i="1"/>
  <c r="AN22" i="1"/>
  <c r="AV22" i="1"/>
  <c r="DE32" i="1"/>
  <c r="AO41" i="1"/>
  <c r="BO41" i="1"/>
  <c r="BG41" i="1"/>
  <c r="BN41" i="1"/>
  <c r="BF41" i="1"/>
  <c r="BM41" i="1"/>
  <c r="BE41" i="1"/>
  <c r="BL41" i="1"/>
  <c r="BD41" i="1"/>
  <c r="BK41" i="1"/>
  <c r="BJ41" i="1"/>
  <c r="BI41" i="1"/>
  <c r="BH41" i="1"/>
  <c r="AG14" i="1"/>
  <c r="AO14" i="1"/>
  <c r="AL15" i="1"/>
  <c r="AT15" i="1"/>
  <c r="BB15" i="1"/>
  <c r="AI16" i="1"/>
  <c r="AF17" i="1"/>
  <c r="AN17" i="1"/>
  <c r="AK18" i="1"/>
  <c r="AS18" i="1"/>
  <c r="BA18" i="1"/>
  <c r="AP19" i="1"/>
  <c r="AX19" i="1"/>
  <c r="AR19" i="1" s="1"/>
  <c r="CP37" i="1"/>
  <c r="CH37" i="1"/>
  <c r="DE37" i="1"/>
  <c r="CO37" i="1"/>
  <c r="CG37" i="1"/>
  <c r="FP37" i="1"/>
  <c r="FQ37" i="1" s="1"/>
  <c r="FR37" i="1" s="1"/>
  <c r="FS37" i="1" s="1"/>
  <c r="FT37" i="1" s="1"/>
  <c r="FU37" i="1" s="1"/>
  <c r="FV37" i="1" s="1"/>
  <c r="FW37" i="1" s="1"/>
  <c r="FX37" i="1" s="1"/>
  <c r="FY37" i="1" s="1"/>
  <c r="FZ37" i="1" s="1"/>
  <c r="GA37" i="1" s="1"/>
  <c r="CN37" i="1"/>
  <c r="CM37" i="1"/>
  <c r="CK37" i="1"/>
  <c r="CJ37" i="1"/>
  <c r="CI37" i="1"/>
  <c r="BU37" i="1"/>
  <c r="CR37" i="1"/>
  <c r="AM20" i="1"/>
  <c r="AU20" i="1"/>
  <c r="AJ21" i="1"/>
  <c r="AZ21" i="1"/>
  <c r="AG22" i="1"/>
  <c r="AO22" i="1"/>
  <c r="AW22" i="1"/>
  <c r="BU34" i="1"/>
  <c r="BU36" i="1"/>
  <c r="AV41" i="1"/>
  <c r="AM15" i="1"/>
  <c r="AG17" i="1"/>
  <c r="AO17" i="1"/>
  <c r="AT18" i="1"/>
  <c r="BB18" i="1"/>
  <c r="AV20" i="1"/>
  <c r="AK21" i="1"/>
  <c r="AX22" i="1"/>
  <c r="AR22" i="1" s="1"/>
  <c r="AF15" i="1"/>
  <c r="AS16" i="1"/>
  <c r="AH17" i="1"/>
  <c r="CL35" i="1"/>
  <c r="CR35" i="1"/>
  <c r="CJ35" i="1"/>
  <c r="FP35" i="1"/>
  <c r="FQ35" i="1" s="1"/>
  <c r="FR35" i="1" s="1"/>
  <c r="FS35" i="1" s="1"/>
  <c r="FT35" i="1" s="1"/>
  <c r="FU35" i="1" s="1"/>
  <c r="FV35" i="1" s="1"/>
  <c r="FW35" i="1" s="1"/>
  <c r="FX35" i="1" s="1"/>
  <c r="FY35" i="1" s="1"/>
  <c r="FZ35" i="1" s="1"/>
  <c r="GA35" i="1" s="1"/>
  <c r="CH35" i="1"/>
  <c r="CP35" i="1"/>
  <c r="BU35" i="1"/>
  <c r="CO35" i="1"/>
  <c r="CN35" i="1"/>
  <c r="CK35" i="1"/>
  <c r="AG20" i="1"/>
  <c r="AT21" i="1"/>
  <c r="CG35" i="1"/>
  <c r="DE36" i="1"/>
  <c r="CR31" i="1"/>
  <c r="CQ31" i="1" s="1"/>
  <c r="CP31" i="1" s="1"/>
  <c r="CO31" i="1" s="1"/>
  <c r="CN31" i="1" s="1"/>
  <c r="CM31" i="1" s="1"/>
  <c r="CL31" i="1" s="1"/>
  <c r="CK31" i="1" s="1"/>
  <c r="CJ31" i="1" s="1"/>
  <c r="CI31" i="1" s="1"/>
  <c r="CH31" i="1" s="1"/>
  <c r="CG31" i="1" s="1"/>
  <c r="DE31" i="1"/>
  <c r="DF31" i="1" s="1"/>
  <c r="DG31" i="1" s="1"/>
  <c r="DH31" i="1" s="1"/>
  <c r="DI31" i="1" s="1"/>
  <c r="DJ31" i="1" s="1"/>
  <c r="DK31" i="1" s="1"/>
  <c r="DL31" i="1" s="1"/>
  <c r="DM31" i="1" s="1"/>
  <c r="DN31" i="1" s="1"/>
  <c r="DO31" i="1" s="1"/>
  <c r="DP31" i="1" s="1"/>
  <c r="BU31" i="1"/>
  <c r="FP31" i="1"/>
  <c r="FQ31" i="1" s="1"/>
  <c r="FR31" i="1" s="1"/>
  <c r="FS31" i="1" s="1"/>
  <c r="FT31" i="1" s="1"/>
  <c r="FU31" i="1" s="1"/>
  <c r="FV31" i="1" s="1"/>
  <c r="FW31" i="1" s="1"/>
  <c r="FX31" i="1" s="1"/>
  <c r="FY31" i="1" s="1"/>
  <c r="FZ31" i="1" s="1"/>
  <c r="GA31" i="1" s="1"/>
  <c r="DR31" i="1"/>
  <c r="AR20" i="1" l="1"/>
  <c r="AR21" i="1"/>
  <c r="AR16" i="1"/>
  <c r="AR18" i="1"/>
  <c r="AB14" i="1"/>
  <c r="AR14" i="1"/>
  <c r="AC14" i="1"/>
  <c r="BV34" i="1"/>
  <c r="CS34" i="1"/>
  <c r="EO34" i="1"/>
  <c r="DF33" i="1"/>
  <c r="EO33" i="1"/>
  <c r="BV35" i="1"/>
  <c r="CS35" i="1"/>
  <c r="DF32" i="1"/>
  <c r="EO32" i="1"/>
  <c r="BV32" i="1"/>
  <c r="CS32" i="1"/>
  <c r="EP35" i="1"/>
  <c r="DG35" i="1"/>
  <c r="EO39" i="1"/>
  <c r="DF39" i="1"/>
  <c r="DG34" i="1"/>
  <c r="EP34" i="1"/>
  <c r="BV37" i="1"/>
  <c r="CS37" i="1"/>
  <c r="EO35" i="1"/>
  <c r="DF37" i="1"/>
  <c r="EO37" i="1"/>
  <c r="AE14" i="1"/>
  <c r="BV33" i="1"/>
  <c r="CS33" i="1"/>
  <c r="EO36" i="1"/>
  <c r="DF36" i="1"/>
  <c r="EO31" i="1"/>
  <c r="DF38" i="1"/>
  <c r="EO38" i="1"/>
  <c r="BV36" i="1"/>
  <c r="CS36" i="1"/>
  <c r="FA36" i="1" s="1"/>
  <c r="BV39" i="1"/>
  <c r="CS39" i="1"/>
  <c r="CS38" i="1"/>
  <c r="BV38" i="1"/>
  <c r="BV31" i="1"/>
  <c r="CS31" i="1"/>
  <c r="EP31" i="1"/>
  <c r="DS31" i="1"/>
  <c r="FA38" i="1" l="1"/>
  <c r="FA37" i="1"/>
  <c r="FA39" i="1"/>
  <c r="X14" i="1"/>
  <c r="AD14" i="1"/>
  <c r="FA34" i="1"/>
  <c r="FA33" i="1"/>
  <c r="FA31" i="1"/>
  <c r="CT34" i="1"/>
  <c r="FB34" i="1" s="1"/>
  <c r="BW34" i="1"/>
  <c r="CT36" i="1"/>
  <c r="BW36" i="1"/>
  <c r="AQ14" i="1"/>
  <c r="AA14" i="1"/>
  <c r="Z14" i="1" s="1"/>
  <c r="W14" i="1"/>
  <c r="EP39" i="1"/>
  <c r="DG39" i="1"/>
  <c r="FA35" i="1"/>
  <c r="DG38" i="1"/>
  <c r="EP38" i="1"/>
  <c r="EP37" i="1"/>
  <c r="DG37" i="1"/>
  <c r="CT35" i="1"/>
  <c r="FB35" i="1" s="1"/>
  <c r="BW35" i="1"/>
  <c r="BW38" i="1"/>
  <c r="CT38" i="1"/>
  <c r="DH35" i="1"/>
  <c r="EQ35" i="1"/>
  <c r="EP36" i="1"/>
  <c r="DG36" i="1"/>
  <c r="EP33" i="1"/>
  <c r="DG33" i="1"/>
  <c r="BW37" i="1"/>
  <c r="CT37" i="1"/>
  <c r="FA32" i="1"/>
  <c r="CT39" i="1"/>
  <c r="BW39" i="1"/>
  <c r="BW32" i="1"/>
  <c r="CT32" i="1"/>
  <c r="CT33" i="1"/>
  <c r="BW33" i="1"/>
  <c r="DH34" i="1"/>
  <c r="EQ34" i="1"/>
  <c r="DG32" i="1"/>
  <c r="EP32" i="1"/>
  <c r="CT31" i="1"/>
  <c r="FB31" i="1" s="1"/>
  <c r="BW31" i="1"/>
  <c r="EQ31" i="1"/>
  <c r="DT31" i="1"/>
  <c r="V14" i="1" l="1"/>
  <c r="FB38" i="1"/>
  <c r="FB33" i="1"/>
  <c r="FB32" i="1"/>
  <c r="BX32" i="1"/>
  <c r="CU32" i="1"/>
  <c r="ER35" i="1"/>
  <c r="DI35" i="1"/>
  <c r="BX35" i="1"/>
  <c r="CU35" i="1"/>
  <c r="FC35" i="1" s="1"/>
  <c r="CU39" i="1"/>
  <c r="BX39" i="1"/>
  <c r="FB37" i="1"/>
  <c r="DH32" i="1"/>
  <c r="EQ32" i="1"/>
  <c r="BX37" i="1"/>
  <c r="CU37" i="1"/>
  <c r="FC37" i="1" s="1"/>
  <c r="BX36" i="1"/>
  <c r="CU36" i="1"/>
  <c r="J14" i="1"/>
  <c r="J14" i="3" s="1"/>
  <c r="BX34" i="1"/>
  <c r="CU34" i="1"/>
  <c r="FC34" i="1" s="1"/>
  <c r="CU38" i="1"/>
  <c r="BX38" i="1"/>
  <c r="FB39" i="1"/>
  <c r="DH37" i="1"/>
  <c r="EQ37" i="1"/>
  <c r="DH33" i="1"/>
  <c r="EQ33" i="1"/>
  <c r="FB36" i="1"/>
  <c r="ER34" i="1"/>
  <c r="DI34" i="1"/>
  <c r="BX33" i="1"/>
  <c r="CU33" i="1"/>
  <c r="EQ36" i="1"/>
  <c r="DH36" i="1"/>
  <c r="DH38" i="1"/>
  <c r="EQ38" i="1"/>
  <c r="DH39" i="1"/>
  <c r="EQ39" i="1"/>
  <c r="BX31" i="1"/>
  <c r="CU31" i="1"/>
  <c r="FC31" i="1" s="1"/>
  <c r="DU31" i="1"/>
  <c r="ER31" i="1"/>
  <c r="FC39" i="1" l="1"/>
  <c r="FC33" i="1"/>
  <c r="BY39" i="1"/>
  <c r="CV39" i="1"/>
  <c r="ER33" i="1"/>
  <c r="DI33" i="1"/>
  <c r="FC38" i="1"/>
  <c r="FC36" i="1"/>
  <c r="CV35" i="1"/>
  <c r="FD35" i="1" s="1"/>
  <c r="BY35" i="1"/>
  <c r="BY32" i="1"/>
  <c r="CV32" i="1"/>
  <c r="CV36" i="1"/>
  <c r="BY36" i="1"/>
  <c r="DJ35" i="1"/>
  <c r="ES35" i="1"/>
  <c r="DJ34" i="1"/>
  <c r="ES34" i="1"/>
  <c r="DI39" i="1"/>
  <c r="ER39" i="1"/>
  <c r="BY37" i="1"/>
  <c r="CV37" i="1"/>
  <c r="ER37" i="1"/>
  <c r="DI37" i="1"/>
  <c r="DI38" i="1"/>
  <c r="ER38" i="1"/>
  <c r="ER32" i="1"/>
  <c r="DI32" i="1"/>
  <c r="ER36" i="1"/>
  <c r="DI36" i="1"/>
  <c r="CV34" i="1"/>
  <c r="FD34" i="1" s="1"/>
  <c r="BY34" i="1"/>
  <c r="BY38" i="1"/>
  <c r="CV38" i="1"/>
  <c r="FD38" i="1" s="1"/>
  <c r="FC32" i="1"/>
  <c r="BY33" i="1"/>
  <c r="CV33" i="1"/>
  <c r="CV31" i="1"/>
  <c r="FD31" i="1" s="1"/>
  <c r="BY31" i="1"/>
  <c r="DV31" i="1"/>
  <c r="ES31" i="1"/>
  <c r="FD37" i="1" l="1"/>
  <c r="FD36" i="1"/>
  <c r="FD33" i="1"/>
  <c r="ET35" i="1"/>
  <c r="DK35" i="1"/>
  <c r="ES38" i="1"/>
  <c r="DJ38" i="1"/>
  <c r="BZ38" i="1"/>
  <c r="CW38" i="1"/>
  <c r="BZ37" i="1"/>
  <c r="CW37" i="1"/>
  <c r="ES33" i="1"/>
  <c r="DJ33" i="1"/>
  <c r="BZ34" i="1"/>
  <c r="CW34" i="1"/>
  <c r="FE34" i="1" s="1"/>
  <c r="CW32" i="1"/>
  <c r="BZ32" i="1"/>
  <c r="CW39" i="1"/>
  <c r="BZ39" i="1"/>
  <c r="BZ35" i="1"/>
  <c r="CW35" i="1"/>
  <c r="FE35" i="1" s="1"/>
  <c r="ES37" i="1"/>
  <c r="DJ37" i="1"/>
  <c r="DJ39" i="1"/>
  <c r="ES39" i="1"/>
  <c r="BZ36" i="1"/>
  <c r="CW36" i="1"/>
  <c r="BZ33" i="1"/>
  <c r="CW33" i="1"/>
  <c r="DJ36" i="1"/>
  <c r="ES36" i="1"/>
  <c r="ET34" i="1"/>
  <c r="DK34" i="1"/>
  <c r="FD32" i="1"/>
  <c r="FD39" i="1"/>
  <c r="DJ32" i="1"/>
  <c r="ES32" i="1"/>
  <c r="BZ31" i="1"/>
  <c r="CW31" i="1"/>
  <c r="FE31" i="1" s="1"/>
  <c r="DW31" i="1"/>
  <c r="ET31" i="1"/>
  <c r="FE36" i="1" l="1"/>
  <c r="FE37" i="1"/>
  <c r="FE39" i="1"/>
  <c r="FE33" i="1"/>
  <c r="FE32" i="1"/>
  <c r="CX35" i="1"/>
  <c r="FF35" i="1" s="1"/>
  <c r="CA35" i="1"/>
  <c r="ET33" i="1"/>
  <c r="DK33" i="1"/>
  <c r="CX36" i="1"/>
  <c r="CA36" i="1"/>
  <c r="ET36" i="1"/>
  <c r="DK36" i="1"/>
  <c r="CX37" i="1"/>
  <c r="CA37" i="1"/>
  <c r="ET38" i="1"/>
  <c r="DK38" i="1"/>
  <c r="ET39" i="1"/>
  <c r="DK39" i="1"/>
  <c r="CA38" i="1"/>
  <c r="CX38" i="1"/>
  <c r="DL35" i="1"/>
  <c r="EU35" i="1"/>
  <c r="ET32" i="1"/>
  <c r="DK32" i="1"/>
  <c r="CA34" i="1"/>
  <c r="CX34" i="1"/>
  <c r="FF34" i="1" s="1"/>
  <c r="CX33" i="1"/>
  <c r="CA33" i="1"/>
  <c r="ET37" i="1"/>
  <c r="DK37" i="1"/>
  <c r="CA39" i="1"/>
  <c r="CX39" i="1"/>
  <c r="CX32" i="1"/>
  <c r="CA32" i="1"/>
  <c r="FE38" i="1"/>
  <c r="EU34" i="1"/>
  <c r="DL34" i="1"/>
  <c r="CA31" i="1"/>
  <c r="CX31" i="1"/>
  <c r="FF31" i="1" s="1"/>
  <c r="DX31" i="1"/>
  <c r="EU31" i="1"/>
  <c r="FF36" i="1" l="1"/>
  <c r="FF39" i="1"/>
  <c r="FF32" i="1"/>
  <c r="DL36" i="1"/>
  <c r="EU36" i="1"/>
  <c r="DL33" i="1"/>
  <c r="EU33" i="1"/>
  <c r="FF37" i="1"/>
  <c r="EV34" i="1"/>
  <c r="DM34" i="1"/>
  <c r="CB39" i="1"/>
  <c r="CY39" i="1"/>
  <c r="CB38" i="1"/>
  <c r="CY38" i="1"/>
  <c r="CB35" i="1"/>
  <c r="CY35" i="1"/>
  <c r="FG35" i="1" s="1"/>
  <c r="CB33" i="1"/>
  <c r="CY33" i="1"/>
  <c r="DL32" i="1"/>
  <c r="EU32" i="1"/>
  <c r="DL37" i="1"/>
  <c r="EU37" i="1"/>
  <c r="CB34" i="1"/>
  <c r="CY34" i="1"/>
  <c r="FG34" i="1" s="1"/>
  <c r="EU39" i="1"/>
  <c r="DL39" i="1"/>
  <c r="CB32" i="1"/>
  <c r="CY32" i="1"/>
  <c r="FF33" i="1"/>
  <c r="EU38" i="1"/>
  <c r="DL38" i="1"/>
  <c r="CY36" i="1"/>
  <c r="FG36" i="1" s="1"/>
  <c r="CB36" i="1"/>
  <c r="EV35" i="1"/>
  <c r="DM35" i="1"/>
  <c r="CB37" i="1"/>
  <c r="CY37" i="1"/>
  <c r="FF38" i="1"/>
  <c r="CB31" i="1"/>
  <c r="CY31" i="1"/>
  <c r="FG31" i="1" s="1"/>
  <c r="DY31" i="1"/>
  <c r="EV31" i="1"/>
  <c r="FG39" i="1" l="1"/>
  <c r="FG37" i="1"/>
  <c r="FG32" i="1"/>
  <c r="FG33" i="1"/>
  <c r="CC37" i="1"/>
  <c r="CZ37" i="1"/>
  <c r="EV38" i="1"/>
  <c r="DM38" i="1"/>
  <c r="DM37" i="1"/>
  <c r="EV37" i="1"/>
  <c r="EV36" i="1"/>
  <c r="DM36" i="1"/>
  <c r="DN35" i="1"/>
  <c r="EW35" i="1"/>
  <c r="FG38" i="1"/>
  <c r="EV39" i="1"/>
  <c r="DM39" i="1"/>
  <c r="CZ38" i="1"/>
  <c r="CC38" i="1"/>
  <c r="EV33" i="1"/>
  <c r="DM33" i="1"/>
  <c r="CZ36" i="1"/>
  <c r="CC36" i="1"/>
  <c r="EV32" i="1"/>
  <c r="DM32" i="1"/>
  <c r="CZ32" i="1"/>
  <c r="CC32" i="1"/>
  <c r="CZ34" i="1"/>
  <c r="FH34" i="1" s="1"/>
  <c r="CC34" i="1"/>
  <c r="CZ33" i="1"/>
  <c r="CC33" i="1"/>
  <c r="CC39" i="1"/>
  <c r="CZ39" i="1"/>
  <c r="CZ35" i="1"/>
  <c r="FH35" i="1" s="1"/>
  <c r="CC35" i="1"/>
  <c r="DN34" i="1"/>
  <c r="EW34" i="1"/>
  <c r="CC31" i="1"/>
  <c r="CZ31" i="1"/>
  <c r="FH31" i="1" s="1"/>
  <c r="DZ31" i="1"/>
  <c r="EW31" i="1"/>
  <c r="FH38" i="1" l="1"/>
  <c r="FH39" i="1"/>
  <c r="FH33" i="1"/>
  <c r="CD34" i="1"/>
  <c r="DA34" i="1"/>
  <c r="FI34" i="1" s="1"/>
  <c r="DO34" i="1"/>
  <c r="EX34" i="1"/>
  <c r="FH32" i="1"/>
  <c r="FH36" i="1"/>
  <c r="DN37" i="1"/>
  <c r="EW37" i="1"/>
  <c r="DN33" i="1"/>
  <c r="EW33" i="1"/>
  <c r="EW39" i="1"/>
  <c r="DN39" i="1"/>
  <c r="DN38" i="1"/>
  <c r="EW38" i="1"/>
  <c r="CD39" i="1"/>
  <c r="DA39" i="1"/>
  <c r="EX35" i="1"/>
  <c r="DO35" i="1"/>
  <c r="CD33" i="1"/>
  <c r="DA33" i="1"/>
  <c r="DN32" i="1"/>
  <c r="EW32" i="1"/>
  <c r="DA38" i="1"/>
  <c r="FI38" i="1" s="1"/>
  <c r="CD38" i="1"/>
  <c r="DN36" i="1"/>
  <c r="EW36" i="1"/>
  <c r="FH37" i="1"/>
  <c r="DA37" i="1"/>
  <c r="CD37" i="1"/>
  <c r="CD35" i="1"/>
  <c r="DA35" i="1"/>
  <c r="FI35" i="1" s="1"/>
  <c r="CD32" i="1"/>
  <c r="DA32" i="1"/>
  <c r="CD36" i="1"/>
  <c r="DA36" i="1"/>
  <c r="CD31" i="1"/>
  <c r="DA31" i="1"/>
  <c r="FI31" i="1" s="1"/>
  <c r="EX31" i="1"/>
  <c r="EA31" i="1"/>
  <c r="FI33" i="1" l="1"/>
  <c r="FI32" i="1"/>
  <c r="DB36" i="1"/>
  <c r="CE36" i="1"/>
  <c r="DB33" i="1"/>
  <c r="CE33" i="1"/>
  <c r="EX39" i="1"/>
  <c r="DO39" i="1"/>
  <c r="CE32" i="1"/>
  <c r="DB32" i="1"/>
  <c r="EX36" i="1"/>
  <c r="DO36" i="1"/>
  <c r="DP35" i="1"/>
  <c r="EZ35" i="1" s="1"/>
  <c r="EY35" i="1"/>
  <c r="DP34" i="1"/>
  <c r="EZ34" i="1" s="1"/>
  <c r="EY34" i="1"/>
  <c r="DB35" i="1"/>
  <c r="FJ35" i="1" s="1"/>
  <c r="CE35" i="1"/>
  <c r="CE38" i="1"/>
  <c r="DB38" i="1"/>
  <c r="FI39" i="1"/>
  <c r="EX33" i="1"/>
  <c r="DO33" i="1"/>
  <c r="DB39" i="1"/>
  <c r="FJ39" i="1" s="1"/>
  <c r="CE39" i="1"/>
  <c r="DB34" i="1"/>
  <c r="FJ34" i="1" s="1"/>
  <c r="CE34" i="1"/>
  <c r="DB37" i="1"/>
  <c r="CE37" i="1"/>
  <c r="DO37" i="1"/>
  <c r="EX37" i="1"/>
  <c r="FI36" i="1"/>
  <c r="FI37" i="1"/>
  <c r="DO32" i="1"/>
  <c r="EX32" i="1"/>
  <c r="DO38" i="1"/>
  <c r="EX38" i="1"/>
  <c r="DB31" i="1"/>
  <c r="FJ31" i="1" s="1"/>
  <c r="CE31" i="1"/>
  <c r="EY31" i="1"/>
  <c r="EB31" i="1"/>
  <c r="EZ31" i="1" s="1"/>
  <c r="FJ32" i="1" l="1"/>
  <c r="DC39" i="1"/>
  <c r="CF39" i="1"/>
  <c r="DD39" i="1" s="1"/>
  <c r="CF32" i="1"/>
  <c r="DD32" i="1" s="1"/>
  <c r="DC32" i="1"/>
  <c r="DP39" i="1"/>
  <c r="EZ39" i="1" s="1"/>
  <c r="EY39" i="1"/>
  <c r="FM34" i="1"/>
  <c r="FO34" i="1"/>
  <c r="F17" i="1"/>
  <c r="CF37" i="1"/>
  <c r="DD37" i="1" s="1"/>
  <c r="DC37" i="1"/>
  <c r="CF33" i="1"/>
  <c r="DD33" i="1" s="1"/>
  <c r="DC33" i="1"/>
  <c r="DP33" i="1"/>
  <c r="EZ33" i="1" s="1"/>
  <c r="EY33" i="1"/>
  <c r="FJ37" i="1"/>
  <c r="FM35" i="1"/>
  <c r="FO35" i="1"/>
  <c r="AH35" i="1"/>
  <c r="AY35" i="1"/>
  <c r="F18" i="1"/>
  <c r="FJ33" i="1"/>
  <c r="DP38" i="1"/>
  <c r="EZ38" i="1" s="1"/>
  <c r="EY38" i="1"/>
  <c r="CF34" i="1"/>
  <c r="DD34" i="1" s="1"/>
  <c r="FL34" i="1" s="1"/>
  <c r="DC34" i="1"/>
  <c r="FK34" i="1" s="1"/>
  <c r="DC38" i="1"/>
  <c r="CF38" i="1"/>
  <c r="DD38" i="1" s="1"/>
  <c r="EY36" i="1"/>
  <c r="DP36" i="1"/>
  <c r="EZ36" i="1" s="1"/>
  <c r="CF36" i="1"/>
  <c r="DD36" i="1" s="1"/>
  <c r="FL36" i="1" s="1"/>
  <c r="DC36" i="1"/>
  <c r="FK36" i="1" s="1"/>
  <c r="EY37" i="1"/>
  <c r="DP37" i="1"/>
  <c r="EZ37" i="1" s="1"/>
  <c r="FJ38" i="1"/>
  <c r="DP32" i="1"/>
  <c r="EZ32" i="1" s="1"/>
  <c r="EY32" i="1"/>
  <c r="CF35" i="1"/>
  <c r="DD35" i="1" s="1"/>
  <c r="FL35" i="1" s="1"/>
  <c r="DC35" i="1"/>
  <c r="FK35" i="1" s="1"/>
  <c r="FJ36" i="1"/>
  <c r="CF31" i="1"/>
  <c r="DD31" i="1" s="1"/>
  <c r="FL31" i="1" s="1"/>
  <c r="DC31" i="1"/>
  <c r="FK31" i="1" s="1"/>
  <c r="F14" i="1"/>
  <c r="FM31" i="1"/>
  <c r="P36" i="1" l="1"/>
  <c r="P36" i="3" s="1"/>
  <c r="FN36" i="1"/>
  <c r="BP36" i="1"/>
  <c r="AH38" i="1"/>
  <c r="AY38" i="1"/>
  <c r="FO38" i="1"/>
  <c r="F21" i="1"/>
  <c r="FM38" i="1"/>
  <c r="FN35" i="1"/>
  <c r="BP35" i="1"/>
  <c r="P35" i="1"/>
  <c r="P35" i="3" s="1"/>
  <c r="FO36" i="1"/>
  <c r="FM36" i="1"/>
  <c r="AH36" i="1"/>
  <c r="AY36" i="1"/>
  <c r="F19" i="1"/>
  <c r="FM33" i="1"/>
  <c r="F16" i="1"/>
  <c r="FO33" i="1"/>
  <c r="D35" i="1"/>
  <c r="D35" i="3" s="1"/>
  <c r="L35" i="1"/>
  <c r="L35" i="3" s="1"/>
  <c r="AE18" i="1"/>
  <c r="Z18" i="1"/>
  <c r="F18" i="3"/>
  <c r="H35" i="1"/>
  <c r="H35" i="3" s="1"/>
  <c r="FK33" i="1"/>
  <c r="FM32" i="1"/>
  <c r="F15" i="1"/>
  <c r="FO32" i="1"/>
  <c r="FL38" i="1"/>
  <c r="FL33" i="1"/>
  <c r="FK38" i="1"/>
  <c r="FK37" i="1"/>
  <c r="F22" i="1"/>
  <c r="FM39" i="1"/>
  <c r="AY39" i="1"/>
  <c r="AH39" i="1"/>
  <c r="FO39" i="1"/>
  <c r="FL37" i="1"/>
  <c r="FK32" i="1"/>
  <c r="FO37" i="1"/>
  <c r="F20" i="1"/>
  <c r="FM37" i="1"/>
  <c r="AH37" i="1"/>
  <c r="AY37" i="1"/>
  <c r="FN34" i="1"/>
  <c r="P34" i="1"/>
  <c r="P34" i="3" s="1"/>
  <c r="BP34" i="1"/>
  <c r="FL32" i="1"/>
  <c r="AE17" i="1"/>
  <c r="F17" i="3"/>
  <c r="FL39" i="1"/>
  <c r="FK39" i="1"/>
  <c r="D31" i="1"/>
  <c r="F14" i="3"/>
  <c r="FN31" i="1"/>
  <c r="FO31" i="1" l="1"/>
  <c r="AC16" i="1" s="1"/>
  <c r="AN37" i="1"/>
  <c r="AZ39" i="1"/>
  <c r="AE37" i="1"/>
  <c r="AI39" i="1"/>
  <c r="W36" i="1"/>
  <c r="AA38" i="1"/>
  <c r="AZ34" i="1"/>
  <c r="AV36" i="1"/>
  <c r="AD39" i="1"/>
  <c r="AE35" i="1"/>
  <c r="AI37" i="1"/>
  <c r="AU39" i="1"/>
  <c r="Z36" i="1"/>
  <c r="AF39" i="1"/>
  <c r="AS37" i="1"/>
  <c r="AX35" i="1"/>
  <c r="AB35" i="1"/>
  <c r="AM37" i="1"/>
  <c r="V35" i="1"/>
  <c r="AQ37" i="1"/>
  <c r="W38" i="1"/>
  <c r="X37" i="1"/>
  <c r="BB36" i="1"/>
  <c r="AT36" i="1"/>
  <c r="AI35" i="1"/>
  <c r="AU37" i="1"/>
  <c r="AM36" i="1"/>
  <c r="AQ38" i="1"/>
  <c r="AD35" i="1"/>
  <c r="AP37" i="1"/>
  <c r="BB39" i="1"/>
  <c r="AU35" i="1"/>
  <c r="AC38" i="1"/>
  <c r="AX36" i="1"/>
  <c r="AM38" i="1"/>
  <c r="AR36" i="1"/>
  <c r="AE36" i="1"/>
  <c r="Z37" i="1"/>
  <c r="AZ33" i="1"/>
  <c r="AI32" i="1"/>
  <c r="AX38" i="1"/>
  <c r="AD36" i="1"/>
  <c r="AP38" i="1"/>
  <c r="AQ35" i="1"/>
  <c r="Y38" i="1"/>
  <c r="AI34" i="1"/>
  <c r="AU36" i="1"/>
  <c r="AC39" i="1"/>
  <c r="AT35" i="1"/>
  <c r="AX37" i="1"/>
  <c r="AI33" i="1"/>
  <c r="Y36" i="1"/>
  <c r="AK38" i="1"/>
  <c r="AB37" i="1"/>
  <c r="Y35" i="1"/>
  <c r="AU38" i="1"/>
  <c r="X38" i="1"/>
  <c r="AR39" i="1"/>
  <c r="AA35" i="1"/>
  <c r="AQ39" i="1"/>
  <c r="AI38" i="1"/>
  <c r="AT39" i="1"/>
  <c r="AM35" i="1"/>
  <c r="AP36" i="1"/>
  <c r="AB36" i="1"/>
  <c r="AB39" i="1"/>
  <c r="AV37" i="1"/>
  <c r="AI31" i="1"/>
  <c r="AC36" i="1"/>
  <c r="AG38" i="1"/>
  <c r="Y37" i="1"/>
  <c r="AK39" i="1"/>
  <c r="BB35" i="1"/>
  <c r="AB38" i="1"/>
  <c r="AG36" i="1"/>
  <c r="AS38" i="1"/>
  <c r="AD38" i="1"/>
  <c r="AG35" i="1"/>
  <c r="Y39" i="1"/>
  <c r="AF38" i="1"/>
  <c r="AF37" i="1"/>
  <c r="AK36" i="1"/>
  <c r="AC35" i="1"/>
  <c r="X36" i="1"/>
  <c r="AR35" i="1"/>
  <c r="AZ35" i="1"/>
  <c r="AS36" i="1"/>
  <c r="AW38" i="1"/>
  <c r="AK35" i="1"/>
  <c r="AO37" i="1"/>
  <c r="AF36" i="1"/>
  <c r="AZ38" i="1"/>
  <c r="AW36" i="1"/>
  <c r="AE39" i="1"/>
  <c r="AN35" i="1"/>
  <c r="BB38" i="1"/>
  <c r="AA36" i="1"/>
  <c r="Z35" i="1"/>
  <c r="AX39" i="1"/>
  <c r="C28" i="1"/>
  <c r="C28" i="3" s="1"/>
  <c r="AO38" i="1"/>
  <c r="AG37" i="1"/>
  <c r="AS39" i="1"/>
  <c r="AR38" i="1"/>
  <c r="AO36" i="1"/>
  <c r="W39" i="1"/>
  <c r="AT38" i="1"/>
  <c r="AO35" i="1"/>
  <c r="AZ32" i="1"/>
  <c r="AV38" i="1"/>
  <c r="AD37" i="1"/>
  <c r="AP39" i="1"/>
  <c r="AZ31" i="1"/>
  <c r="V36" i="1"/>
  <c r="Z38" i="1"/>
  <c r="W37" i="1"/>
  <c r="AA39" i="1"/>
  <c r="AS35" i="1"/>
  <c r="AW37" i="1"/>
  <c r="AN36" i="1"/>
  <c r="V39" i="1"/>
  <c r="W35" i="1"/>
  <c r="AA37" i="1"/>
  <c r="AM39" i="1"/>
  <c r="AV35" i="1"/>
  <c r="X39" i="1"/>
  <c r="AI36" i="1"/>
  <c r="AP35" i="1"/>
  <c r="X35" i="1"/>
  <c r="AR37" i="1"/>
  <c r="AN39" i="1"/>
  <c r="AQ36" i="1"/>
  <c r="AG39" i="1"/>
  <c r="AZ36" i="1"/>
  <c r="AF35" i="1"/>
  <c r="AZ37" i="1"/>
  <c r="AV39" i="1"/>
  <c r="AC37" i="1"/>
  <c r="AO39" i="1"/>
  <c r="AT37" i="1"/>
  <c r="V38" i="1"/>
  <c r="AK37" i="1"/>
  <c r="AW39" i="1"/>
  <c r="BB37" i="1"/>
  <c r="AD18" i="1"/>
  <c r="J18" i="1" s="1"/>
  <c r="J18" i="3" s="1"/>
  <c r="AQ18" i="1"/>
  <c r="L36" i="1"/>
  <c r="L36" i="3" s="1"/>
  <c r="D36" i="1"/>
  <c r="D36" i="3" s="1"/>
  <c r="H36" i="1"/>
  <c r="H36" i="3" s="1"/>
  <c r="F19" i="3"/>
  <c r="AE19" i="1"/>
  <c r="Z19" i="1"/>
  <c r="L37" i="1"/>
  <c r="L37" i="3" s="1"/>
  <c r="D37" i="1"/>
  <c r="D37" i="3" s="1"/>
  <c r="AE20" i="1"/>
  <c r="F20" i="3"/>
  <c r="H37" i="1"/>
  <c r="H37" i="3" s="1"/>
  <c r="Z20" i="1"/>
  <c r="D39" i="1"/>
  <c r="D39" i="3" s="1"/>
  <c r="H39" i="1"/>
  <c r="H39" i="3" s="1"/>
  <c r="L39" i="1"/>
  <c r="L39" i="3" s="1"/>
  <c r="AE22" i="1"/>
  <c r="F22" i="3"/>
  <c r="Z22" i="1"/>
  <c r="AE15" i="1"/>
  <c r="F15" i="3"/>
  <c r="H38" i="1"/>
  <c r="H38" i="3" s="1"/>
  <c r="L38" i="1"/>
  <c r="L38" i="3" s="1"/>
  <c r="D38" i="1"/>
  <c r="D38" i="3" s="1"/>
  <c r="Z21" i="1"/>
  <c r="F21" i="3"/>
  <c r="AE21" i="1"/>
  <c r="FN39" i="1"/>
  <c r="BP39" i="1"/>
  <c r="P39" i="1"/>
  <c r="P39" i="3" s="1"/>
  <c r="FN32" i="1"/>
  <c r="AN38" i="1"/>
  <c r="FN37" i="1"/>
  <c r="BP37" i="1"/>
  <c r="P37" i="1"/>
  <c r="P37" i="3" s="1"/>
  <c r="FN33" i="1"/>
  <c r="BP38" i="1"/>
  <c r="P38" i="1"/>
  <c r="P38" i="3" s="1"/>
  <c r="FN38" i="1"/>
  <c r="F16" i="3"/>
  <c r="AE16" i="1"/>
  <c r="AW35" i="1"/>
  <c r="AE38" i="1"/>
  <c r="V37" i="1"/>
  <c r="Z39" i="1"/>
  <c r="AD17" i="1"/>
  <c r="J17" i="1" s="1"/>
  <c r="AQ17" i="1"/>
  <c r="D31" i="3"/>
  <c r="BH35" i="1" l="1"/>
  <c r="Y17" i="1"/>
  <c r="AB19" i="1"/>
  <c r="Y15" i="1"/>
  <c r="Y20" i="1"/>
  <c r="J17" i="3"/>
  <c r="D34" i="1"/>
  <c r="BG35" i="1"/>
  <c r="Y19" i="1"/>
  <c r="AA20" i="1"/>
  <c r="W20" i="1" s="1"/>
  <c r="AA18" i="1"/>
  <c r="W18" i="1" s="1"/>
  <c r="AB17" i="1"/>
  <c r="AC20" i="1"/>
  <c r="BQ39" i="1"/>
  <c r="AA15" i="1"/>
  <c r="W15" i="1" s="1"/>
  <c r="AA22" i="1"/>
  <c r="W22" i="1" s="1"/>
  <c r="AC21" i="1"/>
  <c r="AC22" i="1"/>
  <c r="AA16" i="1"/>
  <c r="W16" i="1" s="1"/>
  <c r="Y18" i="1"/>
  <c r="Y21" i="1"/>
  <c r="Y22" i="1"/>
  <c r="AC18" i="1"/>
  <c r="BQ33" i="1"/>
  <c r="AB21" i="1"/>
  <c r="X21" i="1" s="1"/>
  <c r="AB20" i="1"/>
  <c r="AC19" i="1"/>
  <c r="X19" i="1" s="1"/>
  <c r="AI40" i="1"/>
  <c r="AJ37" i="1" s="1"/>
  <c r="AA21" i="1"/>
  <c r="W21" i="1" s="1"/>
  <c r="AD26" i="1"/>
  <c r="AA19" i="1"/>
  <c r="W19" i="1" s="1"/>
  <c r="AB18" i="1"/>
  <c r="BF39" i="1"/>
  <c r="AB22" i="1"/>
  <c r="AC17" i="1"/>
  <c r="AA17" i="1"/>
  <c r="AB16" i="1"/>
  <c r="Y16" i="1"/>
  <c r="BK37" i="1"/>
  <c r="BI35" i="1"/>
  <c r="BD36" i="1"/>
  <c r="BE36" i="1"/>
  <c r="BF36" i="1"/>
  <c r="BG36" i="1"/>
  <c r="BE38" i="1"/>
  <c r="BL36" i="1"/>
  <c r="BN36" i="1"/>
  <c r="BJ36" i="1"/>
  <c r="BF37" i="1"/>
  <c r="BK38" i="1"/>
  <c r="BQ32" i="1"/>
  <c r="BS36" i="1"/>
  <c r="BM36" i="1"/>
  <c r="BQ37" i="1"/>
  <c r="BM38" i="1"/>
  <c r="BO37" i="1"/>
  <c r="BF38" i="1"/>
  <c r="BE34" i="1"/>
  <c r="BG39" i="1"/>
  <c r="BO38" i="1"/>
  <c r="BI38" i="1"/>
  <c r="BL39" i="1"/>
  <c r="BF34" i="1"/>
  <c r="BM37" i="1"/>
  <c r="BD39" i="1"/>
  <c r="BN34" i="1"/>
  <c r="BM34" i="1"/>
  <c r="BI39" i="1"/>
  <c r="BK39" i="1"/>
  <c r="BF35" i="1"/>
  <c r="BI36" i="1"/>
  <c r="BH39" i="1"/>
  <c r="BG34" i="1"/>
  <c r="BK34" i="1"/>
  <c r="BD37" i="1"/>
  <c r="BQ36" i="1"/>
  <c r="BO34" i="1"/>
  <c r="BH34" i="1"/>
  <c r="BI34" i="1"/>
  <c r="BD35" i="1"/>
  <c r="BM35" i="1"/>
  <c r="BN35" i="1"/>
  <c r="BS38" i="1"/>
  <c r="BH36" i="1"/>
  <c r="BL37" i="1"/>
  <c r="BO35" i="1"/>
  <c r="BO39" i="1"/>
  <c r="BQ35" i="1"/>
  <c r="BN37" i="1"/>
  <c r="BK35" i="1"/>
  <c r="BS39" i="1"/>
  <c r="BH37" i="1"/>
  <c r="BS34" i="1"/>
  <c r="BE39" i="1"/>
  <c r="BD38" i="1"/>
  <c r="BQ31" i="1"/>
  <c r="BK36" i="1"/>
  <c r="BJ39" i="1"/>
  <c r="BS35" i="1"/>
  <c r="BJ38" i="1"/>
  <c r="BE35" i="1"/>
  <c r="BM39" i="1"/>
  <c r="BN39" i="1"/>
  <c r="BD34" i="1"/>
  <c r="BN38" i="1"/>
  <c r="BS37" i="1"/>
  <c r="BG38" i="1"/>
  <c r="BJ35" i="1"/>
  <c r="BG37" i="1"/>
  <c r="BJ34" i="1"/>
  <c r="BI37" i="1"/>
  <c r="BL34" i="1"/>
  <c r="BJ37" i="1"/>
  <c r="BE37" i="1"/>
  <c r="BH38" i="1"/>
  <c r="BQ34" i="1"/>
  <c r="BQ38" i="1"/>
  <c r="BL35" i="1"/>
  <c r="BO36" i="1"/>
  <c r="AZ40" i="1"/>
  <c r="BA39" i="1" s="1"/>
  <c r="BL38" i="1"/>
  <c r="AD21" i="1"/>
  <c r="J21" i="1" s="1"/>
  <c r="J21" i="3" s="1"/>
  <c r="AQ21" i="1"/>
  <c r="AQ16" i="1"/>
  <c r="AD16" i="1"/>
  <c r="J16" i="1" s="1"/>
  <c r="AQ22" i="1"/>
  <c r="AD22" i="1"/>
  <c r="J22" i="1" s="1"/>
  <c r="J22" i="3" s="1"/>
  <c r="AD20" i="1"/>
  <c r="J20" i="1" s="1"/>
  <c r="J20" i="3" s="1"/>
  <c r="AQ20" i="1"/>
  <c r="AQ15" i="1"/>
  <c r="AQ19" i="1"/>
  <c r="AD19" i="1"/>
  <c r="J19" i="1" s="1"/>
  <c r="J19" i="3" s="1"/>
  <c r="V21" i="1" l="1"/>
  <c r="V19" i="1"/>
  <c r="AJ34" i="1"/>
  <c r="X22" i="1"/>
  <c r="V22" i="1" s="1"/>
  <c r="AJ33" i="1"/>
  <c r="AJ39" i="1"/>
  <c r="AJ35" i="1"/>
  <c r="X17" i="1"/>
  <c r="AJ38" i="1"/>
  <c r="AJ31" i="1"/>
  <c r="AJ36" i="1"/>
  <c r="AJ32" i="1"/>
  <c r="D34" i="3"/>
  <c r="W17" i="1"/>
  <c r="Z17" i="1"/>
  <c r="X20" i="1"/>
  <c r="V20" i="1" s="1"/>
  <c r="X18" i="1"/>
  <c r="X16" i="1"/>
  <c r="V16" i="1" s="1"/>
  <c r="Z16" i="1"/>
  <c r="BQ40" i="1"/>
  <c r="BR31" i="1" s="1"/>
  <c r="BA38" i="1"/>
  <c r="J16" i="3"/>
  <c r="D33" i="1"/>
  <c r="BA34" i="1"/>
  <c r="BA32" i="1"/>
  <c r="BA31" i="1"/>
  <c r="BA35" i="1"/>
  <c r="BA37" i="1"/>
  <c r="BA36" i="1"/>
  <c r="BA33" i="1"/>
  <c r="AX15" i="1"/>
  <c r="AS15" i="1"/>
  <c r="AC15" i="1" s="1"/>
  <c r="V18" i="1" l="1"/>
  <c r="V17" i="1"/>
  <c r="BR39" i="1"/>
  <c r="BR34" i="1"/>
  <c r="BR38" i="1"/>
  <c r="BR37" i="1"/>
  <c r="BR32" i="1"/>
  <c r="BR35" i="1"/>
  <c r="BR33" i="1"/>
  <c r="BR36" i="1"/>
  <c r="D33" i="3"/>
  <c r="AR15" i="1"/>
  <c r="AD15" i="1" s="1"/>
  <c r="J15" i="1" s="1"/>
  <c r="AB15" i="1"/>
  <c r="J15" i="3" l="1"/>
  <c r="D32" i="1"/>
  <c r="X15" i="1"/>
  <c r="V15" i="1" s="1"/>
  <c r="Z15" i="1"/>
  <c r="P28" i="1" l="1"/>
  <c r="P28" i="3" s="1"/>
  <c r="P27" i="1"/>
  <c r="P27" i="3" s="1"/>
  <c r="P29" i="1"/>
  <c r="P29" i="3" s="1"/>
  <c r="D32" i="3"/>
  <c r="F28" i="1" l="1"/>
  <c r="AH31" i="1" s="1"/>
  <c r="P31" i="1"/>
  <c r="P31" i="3" s="1"/>
  <c r="AY34" i="1"/>
  <c r="AH34" i="1"/>
  <c r="H34" i="1"/>
  <c r="H34" i="3" s="1"/>
  <c r="L34" i="1"/>
  <c r="L34" i="3" s="1"/>
  <c r="BP32" i="1"/>
  <c r="BS32" i="1" s="1"/>
  <c r="P32" i="1"/>
  <c r="P32" i="3" s="1"/>
  <c r="AH33" i="1"/>
  <c r="P33" i="1"/>
  <c r="P33" i="3" s="1"/>
  <c r="AY33" i="1"/>
  <c r="BP33" i="1"/>
  <c r="H33" i="1"/>
  <c r="H33" i="3" s="1"/>
  <c r="L33" i="1"/>
  <c r="L33" i="3" s="1"/>
  <c r="H31" i="1"/>
  <c r="H31" i="3" s="1"/>
  <c r="L31" i="1"/>
  <c r="L31" i="3" s="1"/>
  <c r="AH32" i="1"/>
  <c r="L32" i="1"/>
  <c r="L32" i="3" s="1"/>
  <c r="H32" i="1"/>
  <c r="H32" i="3" s="1"/>
  <c r="AY32" i="1"/>
  <c r="BP31" i="1" l="1"/>
  <c r="BS31" i="1" s="1"/>
  <c r="F28" i="3"/>
  <c r="AY31" i="1"/>
  <c r="AK34" i="1"/>
  <c r="BB34" i="1"/>
  <c r="BS33" i="1"/>
  <c r="BB33" i="1"/>
  <c r="AK33" i="1"/>
  <c r="AK32" i="1"/>
  <c r="AH40" i="1"/>
  <c r="AK31" i="1"/>
  <c r="AY40" i="1"/>
  <c r="BB31" i="1"/>
  <c r="BB32" i="1"/>
  <c r="BP40" i="1" l="1"/>
  <c r="BS40" i="1"/>
  <c r="BT34" i="1" s="1"/>
  <c r="AK40" i="1"/>
  <c r="AL38" i="1" s="1"/>
  <c r="BB40" i="1"/>
  <c r="BT35" i="1" l="1"/>
  <c r="BT31" i="1"/>
  <c r="BD31" i="1" s="1"/>
  <c r="BT33" i="1"/>
  <c r="BT36" i="1"/>
  <c r="BT39" i="1"/>
  <c r="BT38" i="1"/>
  <c r="BT37" i="1"/>
  <c r="BT32" i="1"/>
  <c r="BF31" i="1"/>
  <c r="BE31" i="1"/>
  <c r="BK32" i="1"/>
  <c r="BD32" i="1"/>
  <c r="BM32" i="1"/>
  <c r="BJ32" i="1"/>
  <c r="BE32" i="1"/>
  <c r="BN32" i="1"/>
  <c r="BI32" i="1"/>
  <c r="BL32" i="1"/>
  <c r="BG32" i="1"/>
  <c r="BH32" i="1"/>
  <c r="BF32" i="1"/>
  <c r="BO32" i="1"/>
  <c r="BG33" i="1"/>
  <c r="BN33" i="1"/>
  <c r="BK33" i="1"/>
  <c r="BH33" i="1"/>
  <c r="BL33" i="1"/>
  <c r="BE33" i="1"/>
  <c r="BJ33" i="1"/>
  <c r="BF33" i="1"/>
  <c r="BI33" i="1"/>
  <c r="BO33" i="1"/>
  <c r="BD33" i="1"/>
  <c r="BM33" i="1"/>
  <c r="AL37" i="1"/>
  <c r="AL32" i="1"/>
  <c r="AD32" i="1" s="1"/>
  <c r="AL34" i="1"/>
  <c r="AL36" i="1"/>
  <c r="AL33" i="1"/>
  <c r="AL31" i="1"/>
  <c r="Y31" i="1" s="1"/>
  <c r="AL39" i="1"/>
  <c r="AL35" i="1"/>
  <c r="BC39" i="1"/>
  <c r="BC35" i="1"/>
  <c r="BC32" i="1"/>
  <c r="BC36" i="1"/>
  <c r="BC31" i="1"/>
  <c r="BC37" i="1"/>
  <c r="BC38" i="1"/>
  <c r="BC34" i="1"/>
  <c r="BC33" i="1"/>
  <c r="BO31" i="1" l="1"/>
  <c r="BO40" i="1" s="1"/>
  <c r="BO42" i="1" s="1"/>
  <c r="BH31" i="1"/>
  <c r="BI31" i="1"/>
  <c r="BN31" i="1"/>
  <c r="BK31" i="1"/>
  <c r="BK40" i="1" s="1"/>
  <c r="BK42" i="1" s="1"/>
  <c r="BL31" i="1"/>
  <c r="BL40" i="1" s="1"/>
  <c r="BL42" i="1" s="1"/>
  <c r="BG31" i="1"/>
  <c r="BG40" i="1" s="1"/>
  <c r="BG42" i="1" s="1"/>
  <c r="BJ31" i="1"/>
  <c r="BM31" i="1"/>
  <c r="BM40" i="1" s="1"/>
  <c r="BM42" i="1" s="1"/>
  <c r="AF31" i="1"/>
  <c r="X31" i="1"/>
  <c r="V31" i="1"/>
  <c r="AC31" i="1"/>
  <c r="AB31" i="1"/>
  <c r="AA31" i="1"/>
  <c r="AE31" i="1"/>
  <c r="BF40" i="1"/>
  <c r="BF42" i="1" s="1"/>
  <c r="W31" i="1"/>
  <c r="BI40" i="1"/>
  <c r="BI42" i="1" s="1"/>
  <c r="AD31" i="1"/>
  <c r="AG31" i="1"/>
  <c r="Z31" i="1"/>
  <c r="AC32" i="1"/>
  <c r="BJ40" i="1"/>
  <c r="BJ42" i="1" s="1"/>
  <c r="BE40" i="1"/>
  <c r="BE42" i="1" s="1"/>
  <c r="BD40" i="1"/>
  <c r="BD42" i="1" s="1"/>
  <c r="AG32" i="1"/>
  <c r="V32" i="1"/>
  <c r="BN40" i="1"/>
  <c r="BN42" i="1" s="1"/>
  <c r="AU34" i="1"/>
  <c r="AO34" i="1"/>
  <c r="AM34" i="1"/>
  <c r="AX34" i="1"/>
  <c r="AP34" i="1"/>
  <c r="AS34" i="1"/>
  <c r="AW34" i="1"/>
  <c r="AR34" i="1"/>
  <c r="AN34" i="1"/>
  <c r="AV34" i="1"/>
  <c r="AQ34" i="1"/>
  <c r="AT34" i="1"/>
  <c r="AF34" i="1"/>
  <c r="W34" i="1"/>
  <c r="Y34" i="1"/>
  <c r="AB34" i="1"/>
  <c r="AA34" i="1"/>
  <c r="AD34" i="1"/>
  <c r="V34" i="1"/>
  <c r="AC34" i="1"/>
  <c r="X34" i="1"/>
  <c r="Z34" i="1"/>
  <c r="AG34" i="1"/>
  <c r="AE34" i="1"/>
  <c r="AF32" i="1"/>
  <c r="BH40" i="1"/>
  <c r="BH42" i="1" s="1"/>
  <c r="Z32" i="1"/>
  <c r="AQ33" i="1"/>
  <c r="AX33" i="1"/>
  <c r="AN33" i="1"/>
  <c r="AU33" i="1"/>
  <c r="AV33" i="1"/>
  <c r="AM33" i="1"/>
  <c r="AW33" i="1"/>
  <c r="AR33" i="1"/>
  <c r="AO33" i="1"/>
  <c r="AS33" i="1"/>
  <c r="AP33" i="1"/>
  <c r="AT33" i="1"/>
  <c r="AF33" i="1"/>
  <c r="Y33" i="1"/>
  <c r="AD33" i="1"/>
  <c r="AE33" i="1"/>
  <c r="W33" i="1"/>
  <c r="AC33" i="1"/>
  <c r="AB33" i="1"/>
  <c r="AG33" i="1"/>
  <c r="V33" i="1"/>
  <c r="AA33" i="1"/>
  <c r="X33" i="1"/>
  <c r="Z33" i="1"/>
  <c r="AE32" i="1"/>
  <c r="W32" i="1"/>
  <c r="AA32" i="1"/>
  <c r="Y32" i="1"/>
  <c r="AB32" i="1"/>
  <c r="X32" i="1"/>
  <c r="AS32" i="1"/>
  <c r="AQ32" i="1"/>
  <c r="AV32" i="1"/>
  <c r="AU32" i="1"/>
  <c r="AP32" i="1"/>
  <c r="AM32" i="1"/>
  <c r="AO32" i="1"/>
  <c r="AW32" i="1"/>
  <c r="AR32" i="1"/>
  <c r="AX32" i="1"/>
  <c r="AT32" i="1"/>
  <c r="AN32" i="1"/>
  <c r="AO31" i="1"/>
  <c r="AM31" i="1"/>
  <c r="AW31" i="1"/>
  <c r="AU31" i="1"/>
  <c r="AT31" i="1"/>
  <c r="AQ31" i="1"/>
  <c r="AX31" i="1"/>
  <c r="AV31" i="1"/>
  <c r="AN31" i="1"/>
  <c r="AP31" i="1"/>
  <c r="AR31" i="1"/>
  <c r="AS31" i="1"/>
  <c r="AD40" i="1" l="1"/>
  <c r="AD42" i="1" s="1"/>
  <c r="AC40" i="1"/>
  <c r="AC42" i="1" s="1"/>
  <c r="AG40" i="1"/>
  <c r="AG42" i="1" s="1"/>
  <c r="AF40" i="1"/>
  <c r="AF42" i="1" s="1"/>
  <c r="V40" i="1"/>
  <c r="V42" i="1" s="1"/>
  <c r="AS40" i="1"/>
  <c r="AS42" i="1" s="1"/>
  <c r="AE40" i="1"/>
  <c r="AE42" i="1" s="1"/>
  <c r="AW40" i="1"/>
  <c r="AW42" i="1" s="1"/>
  <c r="X40" i="1"/>
  <c r="X42" i="1" s="1"/>
  <c r="L43" i="1"/>
  <c r="L43" i="3" s="1"/>
  <c r="AB40" i="1"/>
  <c r="AB42" i="1" s="1"/>
  <c r="W40" i="1"/>
  <c r="W42" i="1" s="1"/>
  <c r="Z40" i="1"/>
  <c r="Z42" i="1" s="1"/>
  <c r="Y40" i="1"/>
  <c r="Y42" i="1" s="1"/>
  <c r="AA40" i="1"/>
  <c r="AA42" i="1" s="1"/>
  <c r="AX40" i="1"/>
  <c r="AX42" i="1" s="1"/>
  <c r="AP40" i="1"/>
  <c r="AP42" i="1" s="1"/>
  <c r="AU40" i="1"/>
  <c r="AU42" i="1" s="1"/>
  <c r="AT40" i="1"/>
  <c r="AT42" i="1" s="1"/>
  <c r="AM40" i="1"/>
  <c r="AM42" i="1" s="1"/>
  <c r="AN40" i="1"/>
  <c r="AN42" i="1" s="1"/>
  <c r="AV40" i="1"/>
  <c r="AV42" i="1" s="1"/>
  <c r="AR40" i="1"/>
  <c r="AR42" i="1" s="1"/>
  <c r="AO40" i="1"/>
  <c r="AO42" i="1" s="1"/>
  <c r="AQ40" i="1"/>
  <c r="AQ42" i="1" s="1"/>
  <c r="D43" i="1" l="1"/>
  <c r="D43" i="3" s="1"/>
  <c r="H43" i="1"/>
  <c r="H43" i="3" s="1"/>
  <c r="P43" i="1" l="1"/>
  <c r="P43" i="3" s="1"/>
</calcChain>
</file>

<file path=xl/sharedStrings.xml><?xml version="1.0" encoding="utf-8"?>
<sst xmlns="http://schemas.openxmlformats.org/spreadsheetml/2006/main" count="243" uniqueCount="111">
  <si>
    <t>所得金額</t>
    <rPh sb="0" eb="2">
      <t>ショトク</t>
    </rPh>
    <rPh sb="2" eb="4">
      <t>キンガク</t>
    </rPh>
    <phoneticPr fontId="1"/>
  </si>
  <si>
    <t>世帯主</t>
    <rPh sb="0" eb="2">
      <t>セタイ</t>
    </rPh>
    <rPh sb="2" eb="3">
      <t>ヌシ</t>
    </rPh>
    <phoneticPr fontId="1"/>
  </si>
  <si>
    <t>世帯員①</t>
    <rPh sb="0" eb="3">
      <t>セタイイン</t>
    </rPh>
    <phoneticPr fontId="1"/>
  </si>
  <si>
    <t>公的年金以外の所得金額</t>
    <rPh sb="0" eb="2">
      <t>コウテキ</t>
    </rPh>
    <rPh sb="2" eb="4">
      <t>ネンキン</t>
    </rPh>
    <rPh sb="4" eb="6">
      <t>イガイ</t>
    </rPh>
    <rPh sb="7" eb="9">
      <t>ショトク</t>
    </rPh>
    <rPh sb="9" eb="11">
      <t>キンガク</t>
    </rPh>
    <phoneticPr fontId="1"/>
  </si>
  <si>
    <t>世帯員⑦</t>
    <rPh sb="0" eb="3">
      <t>セタイイン</t>
    </rPh>
    <phoneticPr fontId="1"/>
  </si>
  <si>
    <t>世帯員⑧</t>
    <rPh sb="0" eb="3">
      <t>セタイイン</t>
    </rPh>
    <phoneticPr fontId="1"/>
  </si>
  <si>
    <t>給与所得</t>
    <rPh sb="0" eb="2">
      <t>キュウヨ</t>
    </rPh>
    <rPh sb="2" eb="4">
      <t>ショトク</t>
    </rPh>
    <phoneticPr fontId="1"/>
  </si>
  <si>
    <t>65歳～74歳</t>
    <rPh sb="6" eb="7">
      <t>サイ</t>
    </rPh>
    <phoneticPr fontId="1"/>
  </si>
  <si>
    <t>世帯員②</t>
    <rPh sb="0" eb="3">
      <t>セタイイン</t>
    </rPh>
    <phoneticPr fontId="1"/>
  </si>
  <si>
    <t>世帯員③</t>
    <rPh sb="0" eb="3">
      <t>セタイイン</t>
    </rPh>
    <phoneticPr fontId="1"/>
  </si>
  <si>
    <t>世帯員⑥</t>
    <rPh sb="0" eb="3">
      <t>セタイイン</t>
    </rPh>
    <phoneticPr fontId="1"/>
  </si>
  <si>
    <t>世帯員④</t>
    <rPh sb="0" eb="3">
      <t>セタイイン</t>
    </rPh>
    <phoneticPr fontId="1"/>
  </si>
  <si>
    <t>世帯員⑤</t>
    <rPh sb="0" eb="3">
      <t>セタイイン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</si>
  <si>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</si>
  <si>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</si>
  <si>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支援金分</t>
    <rPh sb="0" eb="3">
      <t>シエンキン</t>
    </rPh>
    <rPh sb="3" eb="4">
      <t>ブン</t>
    </rPh>
    <phoneticPr fontId="1"/>
  </si>
  <si>
    <t>40歳～64歳</t>
    <rPh sb="2" eb="3">
      <t>サイ</t>
    </rPh>
    <rPh sb="6" eb="7">
      <t>サイ</t>
    </rPh>
    <phoneticPr fontId="1"/>
  </si>
  <si>
    <t>均等割額</t>
    <rPh sb="0" eb="3">
      <t>キントウワリ</t>
    </rPh>
    <rPh sb="3" eb="4">
      <t>ガク</t>
    </rPh>
    <phoneticPr fontId="1"/>
  </si>
  <si>
    <t>2割</t>
    <rPh sb="1" eb="2">
      <t>ワリ</t>
    </rPh>
    <phoneticPr fontId="1"/>
  </si>
  <si>
    <t>給与</t>
    <rPh sb="0" eb="2">
      <t>キュウヨ</t>
    </rPh>
    <phoneticPr fontId="1"/>
  </si>
  <si>
    <t>年金</t>
    <rPh sb="0" eb="2">
      <t>ネンキン</t>
    </rPh>
    <phoneticPr fontId="1"/>
  </si>
  <si>
    <t>年金65以上</t>
    <rPh sb="0" eb="2">
      <t>ネンキン</t>
    </rPh>
    <rPh sb="4" eb="6">
      <t>イジョウ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</si>
  <si>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</si>
  <si>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7割</t>
    <rPh sb="1" eb="2">
      <t>ワリ</t>
    </rPh>
    <phoneticPr fontId="1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</si>
  <si>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</si>
  <si>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r>
      <t>年間保険税額は、</t>
    </r>
    <r>
      <rPr>
        <sz val="10"/>
        <color rgb="FFFF0000"/>
        <rFont val="ＭＳ Ｐゴシック"/>
        <family val="3"/>
        <charset val="128"/>
      </rPr>
      <t>4月から翌年3月までの間の</t>
    </r>
    <r>
      <rPr>
        <b/>
        <sz val="10"/>
        <color rgb="FFFF0000"/>
        <rFont val="ＭＳ Ｐゴシック"/>
        <family val="3"/>
        <charset val="128"/>
      </rPr>
      <t>加入月数</t>
    </r>
    <r>
      <rPr>
        <sz val="10"/>
        <color theme="1"/>
        <rFont val="ＭＳ Ｐゴシック"/>
        <family val="3"/>
        <charset val="128"/>
      </rPr>
      <t>に応じた保険税の試算額です。
支払い回数は、原則として</t>
    </r>
    <r>
      <rPr>
        <sz val="10"/>
        <color rgb="FFFF0000"/>
        <rFont val="ＭＳ Ｐゴシック"/>
        <family val="3"/>
        <charset val="128"/>
      </rPr>
      <t>7月から翌年2月までの8回</t>
    </r>
    <r>
      <rPr>
        <sz val="10"/>
        <rFont val="ＭＳ Ｐゴシック"/>
        <family val="3"/>
        <charset val="128"/>
      </rPr>
      <t>で</t>
    </r>
    <r>
      <rPr>
        <sz val="10"/>
        <color theme="1"/>
        <rFont val="ＭＳ Ｐゴシック"/>
        <family val="3"/>
        <charset val="128"/>
      </rPr>
      <t>す。</t>
    </r>
    <r>
      <rPr>
        <b/>
        <sz val="10"/>
        <color rgb="FFFF0000"/>
        <rFont val="ＭＳ Ｐゴシック"/>
        <family val="3"/>
        <charset val="128"/>
      </rPr>
      <t>年度途中で加入する場合は支払回数が変わる</t>
    </r>
    <r>
      <rPr>
        <sz val="10"/>
        <color theme="1"/>
        <rFont val="ＭＳ Ｐゴシック"/>
        <family val="3"/>
        <charset val="128"/>
      </rPr>
      <t>可能性があります。</t>
    </r>
  </si>
  <si>
    <t>医療分</t>
    <rPh sb="0" eb="2">
      <t>イリョウ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</si>
  <si>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</si>
  <si>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</si>
  <si>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</si>
  <si>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年金65未満</t>
    <rPh sb="0" eb="2">
      <t>ネンキン</t>
    </rPh>
    <rPh sb="4" eb="6">
      <t>ミマン</t>
    </rPh>
    <phoneticPr fontId="1"/>
  </si>
  <si>
    <t>○</t>
  </si>
  <si>
    <t>5割</t>
    <rPh sb="1" eb="2">
      <t>ワリ</t>
    </rPh>
    <phoneticPr fontId="1"/>
  </si>
  <si>
    <t>75歳～</t>
    <rPh sb="2" eb="3">
      <t>サイ</t>
    </rPh>
    <phoneticPr fontId="1"/>
  </si>
  <si>
    <t>他</t>
    <rPh sb="0" eb="1">
      <t>ホカ</t>
    </rPh>
    <phoneticPr fontId="1"/>
  </si>
  <si>
    <t>軽減割合</t>
    <rPh sb="0" eb="2">
      <t>ケイゲン</t>
    </rPh>
    <rPh sb="2" eb="4">
      <t>ワリアイ</t>
    </rPh>
    <phoneticPr fontId="1"/>
  </si>
  <si>
    <t>年度(西暦)</t>
    <rPh sb="0" eb="2">
      <t>ネンド</t>
    </rPh>
    <rPh sb="3" eb="5">
      <t>セイレキ</t>
    </rPh>
    <phoneticPr fontId="1"/>
  </si>
  <si>
    <t>加入者数</t>
    <rPh sb="0" eb="3">
      <t>カニュウシャ</t>
    </rPh>
    <rPh sb="3" eb="4">
      <t>スウ</t>
    </rPh>
    <phoneticPr fontId="1"/>
  </si>
  <si>
    <t>その他所得</t>
    <rPh sb="2" eb="3">
      <t>タ</t>
    </rPh>
    <rPh sb="3" eb="5">
      <t>ショトク</t>
    </rPh>
    <phoneticPr fontId="1"/>
  </si>
  <si>
    <t>軽減
基準額</t>
    <rPh sb="0" eb="2">
      <t>ケイゲン</t>
    </rPh>
    <rPh sb="3" eb="5">
      <t>キジュン</t>
    </rPh>
    <rPh sb="5" eb="6">
      <t>ガク</t>
    </rPh>
    <phoneticPr fontId="1"/>
  </si>
  <si>
    <t>給与所得者等判定</t>
    <rPh sb="0" eb="2">
      <t>キュウヨ</t>
    </rPh>
    <rPh sb="2" eb="4">
      <t>ショトク</t>
    </rPh>
    <rPh sb="4" eb="5">
      <t>シャ</t>
    </rPh>
    <rPh sb="5" eb="6">
      <t>トウ</t>
    </rPh>
    <rPh sb="6" eb="8">
      <t>ハンテイ</t>
    </rPh>
    <phoneticPr fontId="1"/>
  </si>
  <si>
    <t>月数</t>
    <rPh sb="0" eb="2">
      <t>ツキスウ</t>
    </rPh>
    <phoneticPr fontId="1"/>
  </si>
  <si>
    <t>毛呂山町国民健康保険税の試算</t>
    <rPh sb="0" eb="4">
      <t>モロヤママチ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シサン</t>
    </rPh>
    <phoneticPr fontId="1"/>
  </si>
  <si>
    <t>～39歳</t>
    <rPh sb="3" eb="4">
      <t>サイ</t>
    </rPh>
    <phoneticPr fontId="1"/>
  </si>
  <si>
    <r>
      <t>注意事項</t>
    </r>
    <r>
      <rPr>
        <sz val="10"/>
        <color theme="1"/>
        <rFont val="ＭＳ Ｐゴシック"/>
        <family val="3"/>
        <charset val="128"/>
      </rPr>
      <t xml:space="preserve">
　・試算のため、実際の保険税額と異なることがあります。
　・世帯主及び１６歳以上の加入者で未申告の方がいる場合、保険税の軽減が正しく計算できず、実際の保険税額と異なる場合があ
　　ります。
　・専従者給与の支払い、または受け取っている場合は、正しく計算されない場合があります。
　・短期譲渡所得、長期譲渡所得がある場合は、正しく計算されない場合があります。
　・旧被扶養者（社会保険から後期高齢者医療保険制度に移られた方の扶養家族で、新たに国民健康保険に加入した ６５歳以上の
　 方）に係る減免は、算定できません。
　・特定同一世帯所属者（国民健康保険から後期高齢者医療保険制度へ移行された方で、後期高齢者医療の被保険者となった後も
　 継続して同一の世帯に属する方）は、計算に含まれていません。</t>
    </r>
    <rPh sb="0" eb="2">
      <t>チュウイ</t>
    </rPh>
    <rPh sb="2" eb="4">
      <t>ジコウ</t>
    </rPh>
    <rPh sb="7" eb="9">
      <t>シサン</t>
    </rPh>
    <rPh sb="13" eb="15">
      <t>ジッサイ</t>
    </rPh>
    <rPh sb="16" eb="18">
      <t>ホケン</t>
    </rPh>
    <rPh sb="18" eb="20">
      <t>ゼイガク</t>
    </rPh>
    <rPh sb="21" eb="22">
      <t>コト</t>
    </rPh>
    <rPh sb="83" eb="84">
      <t>ガク</t>
    </rPh>
    <rPh sb="102" eb="105">
      <t>センジュウシャ</t>
    </rPh>
    <rPh sb="105" eb="107">
      <t>キュウヨ</t>
    </rPh>
    <rPh sb="108" eb="110">
      <t>シハラ</t>
    </rPh>
    <rPh sb="115" eb="116">
      <t>ウ</t>
    </rPh>
    <rPh sb="117" eb="118">
      <t>ト</t>
    </rPh>
    <rPh sb="122" eb="124">
      <t>バアイ</t>
    </rPh>
    <rPh sb="126" eb="127">
      <t>タダ</t>
    </rPh>
    <rPh sb="129" eb="131">
      <t>ケイサン</t>
    </rPh>
    <rPh sb="135" eb="137">
      <t>バアイ</t>
    </rPh>
    <rPh sb="146" eb="148">
      <t>タンキ</t>
    </rPh>
    <rPh sb="148" eb="150">
      <t>ジョウト</t>
    </rPh>
    <rPh sb="150" eb="152">
      <t>ショトク</t>
    </rPh>
    <rPh sb="153" eb="155">
      <t>チョウキ</t>
    </rPh>
    <rPh sb="155" eb="157">
      <t>ジョウト</t>
    </rPh>
    <rPh sb="157" eb="159">
      <t>ショトク</t>
    </rPh>
    <rPh sb="162" eb="164">
      <t>バアイ</t>
    </rPh>
    <rPh sb="166" eb="167">
      <t>タダ</t>
    </rPh>
    <rPh sb="169" eb="171">
      <t>ケイサン</t>
    </rPh>
    <rPh sb="175" eb="177">
      <t>バアイ</t>
    </rPh>
    <rPh sb="186" eb="187">
      <t>キュウ</t>
    </rPh>
    <rPh sb="187" eb="191">
      <t>ヒフヨウシャ</t>
    </rPh>
    <rPh sb="192" eb="194">
      <t>シャカイ</t>
    </rPh>
    <rPh sb="194" eb="196">
      <t>ホケン</t>
    </rPh>
    <rPh sb="198" eb="200">
      <t>コウキ</t>
    </rPh>
    <rPh sb="200" eb="203">
      <t>コウレイシャ</t>
    </rPh>
    <rPh sb="203" eb="205">
      <t>イリョウ</t>
    </rPh>
    <rPh sb="205" eb="207">
      <t>ホケン</t>
    </rPh>
    <rPh sb="207" eb="209">
      <t>セイド</t>
    </rPh>
    <rPh sb="210" eb="211">
      <t>ウツ</t>
    </rPh>
    <rPh sb="214" eb="215">
      <t>カタ</t>
    </rPh>
    <rPh sb="216" eb="218">
      <t>フヨウ</t>
    </rPh>
    <rPh sb="218" eb="220">
      <t>カゾク</t>
    </rPh>
    <rPh sb="222" eb="223">
      <t>アラ</t>
    </rPh>
    <rPh sb="225" eb="227">
      <t>コクミン</t>
    </rPh>
    <rPh sb="227" eb="229">
      <t>ケンコウ</t>
    </rPh>
    <rPh sb="229" eb="231">
      <t>ホケン</t>
    </rPh>
    <rPh sb="232" eb="234">
      <t>カニュウ</t>
    </rPh>
    <rPh sb="239" eb="242">
      <t>サイイジョウ</t>
    </rPh>
    <rPh sb="246" eb="247">
      <t>カタ</t>
    </rPh>
    <rPh sb="249" eb="250">
      <t>カカ</t>
    </rPh>
    <rPh sb="251" eb="253">
      <t>ゲンメン</t>
    </rPh>
    <rPh sb="255" eb="257">
      <t>サンテイ</t>
    </rPh>
    <phoneticPr fontId="1"/>
  </si>
  <si>
    <r>
      <t>【世帯状況の入力等】</t>
    </r>
    <r>
      <rPr>
        <sz val="11"/>
        <color rgb="FFFF0000"/>
        <rFont val="ＭＳ Ｐゴシック"/>
        <family val="3"/>
        <charset val="128"/>
      </rPr>
      <t>世帯主及び加入者の加入月数、年齢、区分ごとの金額等を入力してください。</t>
    </r>
    <rPh sb="1" eb="3">
      <t>セタイ</t>
    </rPh>
    <rPh sb="3" eb="5">
      <t>ジョウキョウ</t>
    </rPh>
    <rPh sb="6" eb="8">
      <t>ニュウリョク</t>
    </rPh>
    <rPh sb="8" eb="9">
      <t>トウ</t>
    </rPh>
    <rPh sb="10" eb="13">
      <t>セタイヌシ</t>
    </rPh>
    <rPh sb="13" eb="14">
      <t>オヨ</t>
    </rPh>
    <rPh sb="15" eb="18">
      <t>カニュウシャ</t>
    </rPh>
    <rPh sb="19" eb="21">
      <t>カニュウ</t>
    </rPh>
    <rPh sb="21" eb="23">
      <t>ツキスウ</t>
    </rPh>
    <rPh sb="24" eb="26">
      <t>ネンレイ</t>
    </rPh>
    <rPh sb="27" eb="29">
      <t>クブン</t>
    </rPh>
    <rPh sb="32" eb="34">
      <t>キンガク</t>
    </rPh>
    <rPh sb="34" eb="35">
      <t>トウ</t>
    </rPh>
    <rPh sb="36" eb="38">
      <t>ニュウリョク</t>
    </rPh>
    <phoneticPr fontId="1"/>
  </si>
  <si>
    <t>【税率等】</t>
    <rPh sb="1" eb="3">
      <t>ゼイリツ</t>
    </rPh>
    <rPh sb="3" eb="4">
      <t>トウ</t>
    </rPh>
    <phoneticPr fontId="1"/>
  </si>
  <si>
    <t>未就学児</t>
    <rPh sb="0" eb="4">
      <t>ミシュウガクジ</t>
    </rPh>
    <phoneticPr fontId="1"/>
  </si>
  <si>
    <t>年間保険税額</t>
    <rPh sb="0" eb="2">
      <t>ネンカン</t>
    </rPh>
    <rPh sb="2" eb="4">
      <t>ホケン</t>
    </rPh>
    <rPh sb="4" eb="5">
      <t>ゼイ</t>
    </rPh>
    <rPh sb="5" eb="6">
      <t>ガク</t>
    </rPh>
    <phoneticPr fontId="1"/>
  </si>
  <si>
    <t>採用値</t>
    <rPh sb="0" eb="2">
      <t>サイヨウ</t>
    </rPh>
    <rPh sb="2" eb="3">
      <t>チ</t>
    </rPh>
    <phoneticPr fontId="1"/>
  </si>
  <si>
    <t>【年間保険税額の試算結果】</t>
    <rPh sb="1" eb="3">
      <t>ネンカン</t>
    </rPh>
    <rPh sb="3" eb="5">
      <t>ホケン</t>
    </rPh>
    <rPh sb="5" eb="6">
      <t>ゼイ</t>
    </rPh>
    <rPh sb="6" eb="7">
      <t>ガク</t>
    </rPh>
    <rPh sb="8" eb="10">
      <t>シサン</t>
    </rPh>
    <rPh sb="10" eb="12">
      <t>ケッカ</t>
    </rPh>
    <phoneticPr fontId="1"/>
  </si>
  <si>
    <t>小学生～15歳</t>
    <rPh sb="0" eb="3">
      <t>ショウガクセイ</t>
    </rPh>
    <rPh sb="6" eb="7">
      <t>サイ</t>
    </rPh>
    <phoneticPr fontId="1"/>
  </si>
  <si>
    <t>16歳～39歳</t>
    <rPh sb="6" eb="7">
      <t>サイ</t>
    </rPh>
    <phoneticPr fontId="1"/>
  </si>
  <si>
    <t>65歳～74歳</t>
    <rPh sb="2" eb="3">
      <t>サイ</t>
    </rPh>
    <rPh sb="6" eb="7">
      <t>サイ</t>
    </rPh>
    <phoneticPr fontId="1"/>
  </si>
  <si>
    <t>【保険税の内訳】</t>
    <rPh sb="1" eb="3">
      <t>ホケン</t>
    </rPh>
    <rPh sb="3" eb="4">
      <t>ゼイ</t>
    </rPh>
    <rPh sb="5" eb="7">
      <t>ウチワケ</t>
    </rPh>
    <phoneticPr fontId="1"/>
  </si>
  <si>
    <t>非自</t>
    <rPh sb="0" eb="1">
      <t>ヒ</t>
    </rPh>
    <rPh sb="1" eb="2">
      <t>ジ</t>
    </rPh>
    <phoneticPr fontId="1"/>
  </si>
  <si>
    <t>軽減判定額用</t>
    <rPh sb="0" eb="2">
      <t>ケイゲン</t>
    </rPh>
    <rPh sb="2" eb="4">
      <t>ハンテイ</t>
    </rPh>
    <rPh sb="4" eb="5">
      <t>ガク</t>
    </rPh>
    <rPh sb="5" eb="6">
      <t>ヨウ</t>
    </rPh>
    <phoneticPr fontId="1"/>
  </si>
  <si>
    <t>給与収入</t>
    <rPh sb="0" eb="2">
      <t>キュウヨ</t>
    </rPh>
    <rPh sb="2" eb="4">
      <t>シュウニュウ</t>
    </rPh>
    <phoneticPr fontId="1"/>
  </si>
  <si>
    <t>年金所得</t>
    <rPh sb="0" eb="2">
      <t>ネンキン</t>
    </rPh>
    <rPh sb="2" eb="4">
      <t>ショトク</t>
    </rPh>
    <phoneticPr fontId="1"/>
  </si>
  <si>
    <t>年金収入</t>
    <rPh sb="0" eb="2">
      <t>ネンキン</t>
    </rPh>
    <rPh sb="2" eb="4">
      <t>シュウニュウ</t>
    </rPh>
    <phoneticPr fontId="1"/>
  </si>
  <si>
    <t>65歳未満</t>
    <rPh sb="2" eb="5">
      <t>サイミマン</t>
    </rPh>
    <phoneticPr fontId="1"/>
  </si>
  <si>
    <t>世帯主及び１６歳以上の加入者で未申告の方はいない</t>
    <rPh sb="0" eb="3">
      <t>セタイヌシ</t>
    </rPh>
    <rPh sb="3" eb="4">
      <t>オヨ</t>
    </rPh>
    <rPh sb="7" eb="10">
      <t>サイイジョウ</t>
    </rPh>
    <rPh sb="11" eb="14">
      <t>カニュウシャ</t>
    </rPh>
    <rPh sb="15" eb="18">
      <t>ミシンコク</t>
    </rPh>
    <rPh sb="19" eb="20">
      <t>ホウ</t>
    </rPh>
    <phoneticPr fontId="1"/>
  </si>
  <si>
    <t>未申告者なしは「〇」、未申告者ありは「×」を選択してください。</t>
    <rPh sb="0" eb="4">
      <t>ミシンコクシャ</t>
    </rPh>
    <rPh sb="11" eb="15">
      <t>ミシンコクシャ</t>
    </rPh>
    <rPh sb="22" eb="24">
      <t>センタク</t>
    </rPh>
    <phoneticPr fontId="1"/>
  </si>
  <si>
    <t>65歳以上</t>
    <rPh sb="2" eb="5">
      <t>サイイジョウ</t>
    </rPh>
    <phoneticPr fontId="1"/>
  </si>
  <si>
    <t>世帯員年齢</t>
    <rPh sb="0" eb="3">
      <t>セタイイン</t>
    </rPh>
    <rPh sb="3" eb="5">
      <t>ネンレイ</t>
    </rPh>
    <phoneticPr fontId="1"/>
  </si>
  <si>
    <t>世帯主年齢</t>
    <rPh sb="0" eb="3">
      <t>セタイヌシ</t>
    </rPh>
    <rPh sb="3" eb="5">
      <t>ネンレイ</t>
    </rPh>
    <phoneticPr fontId="1"/>
  </si>
  <si>
    <t>区分</t>
    <rPh sb="0" eb="2">
      <t>クブン</t>
    </rPh>
    <phoneticPr fontId="1"/>
  </si>
  <si>
    <t>医療分限度額</t>
    <rPh sb="0" eb="2">
      <t>イリョウ</t>
    </rPh>
    <rPh sb="2" eb="3">
      <t>ブン</t>
    </rPh>
    <rPh sb="3" eb="5">
      <t>ゲンド</t>
    </rPh>
    <rPh sb="5" eb="6">
      <t>ガク</t>
    </rPh>
    <phoneticPr fontId="1"/>
  </si>
  <si>
    <t>介護分限度額</t>
    <rPh sb="0" eb="2">
      <t>カイゴ</t>
    </rPh>
    <rPh sb="2" eb="3">
      <t>ブン</t>
    </rPh>
    <rPh sb="3" eb="5">
      <t>ゲンド</t>
    </rPh>
    <rPh sb="5" eb="6">
      <t>ガク</t>
    </rPh>
    <phoneticPr fontId="1"/>
  </si>
  <si>
    <t>※介護分は、40歳から64歳までの方に課せられるもので、国民健康保険税として納めていただきます。</t>
    <rPh sb="1" eb="3">
      <t>カイゴ</t>
    </rPh>
    <rPh sb="3" eb="4">
      <t>ブン</t>
    </rPh>
    <rPh sb="8" eb="9">
      <t>サイ</t>
    </rPh>
    <rPh sb="13" eb="14">
      <t>サイ</t>
    </rPh>
    <rPh sb="17" eb="18">
      <t>ホウ</t>
    </rPh>
    <rPh sb="19" eb="20">
      <t>カ</t>
    </rPh>
    <rPh sb="28" eb="30">
      <t>コクミン</t>
    </rPh>
    <rPh sb="30" eb="32">
      <t>ケンコウ</t>
    </rPh>
    <rPh sb="32" eb="34">
      <t>ホケン</t>
    </rPh>
    <rPh sb="34" eb="35">
      <t>ゼイ</t>
    </rPh>
    <rPh sb="38" eb="39">
      <t>オサ</t>
    </rPh>
    <phoneticPr fontId="1"/>
  </si>
  <si>
    <t>色のセルのみ</t>
    <rPh sb="0" eb="1">
      <t>イロ</t>
    </rPh>
    <phoneticPr fontId="1"/>
  </si>
  <si>
    <t>0歳</t>
    <rPh sb="1" eb="2">
      <t>サイ</t>
    </rPh>
    <phoneticPr fontId="1"/>
  </si>
  <si>
    <t>に入力してください</t>
    <rPh sb="1" eb="3">
      <t>ニュウリョク</t>
    </rPh>
    <phoneticPr fontId="1"/>
  </si>
  <si>
    <t>※注意</t>
    <rPh sb="1" eb="3">
      <t>チュウイ</t>
    </rPh>
    <phoneticPr fontId="1"/>
  </si>
  <si>
    <t>×</t>
  </si>
  <si>
    <t>７割</t>
    <rPh sb="1" eb="2">
      <t>ワリ</t>
    </rPh>
    <phoneticPr fontId="1"/>
  </si>
  <si>
    <t>変更箇所あれば毎年修正する</t>
    <rPh sb="0" eb="2">
      <t>ヘンコウ</t>
    </rPh>
    <rPh sb="2" eb="4">
      <t>カショ</t>
    </rPh>
    <rPh sb="7" eb="9">
      <t>マイトシ</t>
    </rPh>
    <rPh sb="9" eb="11">
      <t>シュウセイ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</si>
  <si>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</si>
  <si>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</si>
  <si>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+</t>
  </si>
  <si>
    <t>（給与所得者等の数-１）</t>
    <rPh sb="1" eb="3">
      <t>キュウヨ</t>
    </rPh>
    <rPh sb="3" eb="5">
      <t>ショトク</t>
    </rPh>
    <rPh sb="5" eb="6">
      <t>シャ</t>
    </rPh>
    <rPh sb="6" eb="7">
      <t>トウ</t>
    </rPh>
    <rPh sb="8" eb="9">
      <t>カズ</t>
    </rPh>
    <phoneticPr fontId="1"/>
  </si>
  <si>
    <t>被保険者数</t>
    <rPh sb="0" eb="4">
      <t>ヒホケンシャ</t>
    </rPh>
    <rPh sb="4" eb="5">
      <t>スウ</t>
    </rPh>
    <phoneticPr fontId="1"/>
  </si>
  <si>
    <t>毎年確認箇所①：税率改正など</t>
    <rPh sb="0" eb="2">
      <t>マイトシ</t>
    </rPh>
    <rPh sb="2" eb="4">
      <t>カクニン</t>
    </rPh>
    <rPh sb="4" eb="6">
      <t>カショ</t>
    </rPh>
    <rPh sb="8" eb="10">
      <t>ゼイリツ</t>
    </rPh>
    <rPh sb="10" eb="12">
      <t>カイセイ</t>
    </rPh>
    <phoneticPr fontId="1"/>
  </si>
  <si>
    <t>下に続く</t>
    <rPh sb="0" eb="1">
      <t>シタ</t>
    </rPh>
    <rPh sb="2" eb="3">
      <t>ツヅ</t>
    </rPh>
    <phoneticPr fontId="1"/>
  </si>
  <si>
    <t>月割減額</t>
    <rPh sb="0" eb="2">
      <t>ツキワリ</t>
    </rPh>
    <rPh sb="2" eb="4">
      <t>ゲンガク</t>
    </rPh>
    <phoneticPr fontId="1"/>
  </si>
  <si>
    <t>端数処理後</t>
    <rPh sb="0" eb="2">
      <t>ハスウ</t>
    </rPh>
    <rPh sb="2" eb="4">
      <t>ショリ</t>
    </rPh>
    <rPh sb="4" eb="5">
      <t>ゴ</t>
    </rPh>
    <phoneticPr fontId="1"/>
  </si>
  <si>
    <t>年度相当額</t>
    <rPh sb="0" eb="2">
      <t>ネンド</t>
    </rPh>
    <rPh sb="2" eb="4">
      <t>ソウトウ</t>
    </rPh>
    <rPh sb="4" eb="5">
      <t>ガク</t>
    </rPh>
    <phoneticPr fontId="1"/>
  </si>
  <si>
    <t>生年月日</t>
    <rPh sb="0" eb="4">
      <t>セイネンガッピ</t>
    </rPh>
    <phoneticPr fontId="1"/>
  </si>
  <si>
    <t>始</t>
    <rPh sb="0" eb="1">
      <t>ハジ</t>
    </rPh>
    <phoneticPr fontId="1"/>
  </si>
  <si>
    <t>終</t>
    <rPh sb="0" eb="1">
      <t>オワリ</t>
    </rPh>
    <phoneticPr fontId="1"/>
  </si>
  <si>
    <t>月</t>
    <rPh sb="0" eb="1">
      <t>ツキ</t>
    </rPh>
    <phoneticPr fontId="1"/>
  </si>
  <si>
    <t>加入月</t>
    <rPh sb="0" eb="2">
      <t>カニュウ</t>
    </rPh>
    <rPh sb="2" eb="3">
      <t>ツキ</t>
    </rPh>
    <phoneticPr fontId="1"/>
  </si>
  <si>
    <t>40歳</t>
    <rPh sb="2" eb="3">
      <t>サイ</t>
    </rPh>
    <phoneticPr fontId="1"/>
  </si>
  <si>
    <t>75歳</t>
    <rPh sb="2" eb="3">
      <t>サイ</t>
    </rPh>
    <phoneticPr fontId="1"/>
  </si>
  <si>
    <t>40歳～</t>
    <rPh sb="2" eb="3">
      <t>サイ</t>
    </rPh>
    <phoneticPr fontId="1"/>
  </si>
  <si>
    <t>～65歳</t>
    <rPh sb="3" eb="4">
      <t>サイ</t>
    </rPh>
    <phoneticPr fontId="1"/>
  </si>
  <si>
    <t>65歳</t>
    <rPh sb="2" eb="3">
      <t>サイ</t>
    </rPh>
    <phoneticPr fontId="1"/>
  </si>
  <si>
    <t>所得65歳～</t>
    <rPh sb="0" eb="2">
      <t>ショトク</t>
    </rPh>
    <rPh sb="4" eb="5">
      <t>サイ</t>
    </rPh>
    <phoneticPr fontId="1"/>
  </si>
  <si>
    <t>加入月（介護分）</t>
    <rPh sb="0" eb="2">
      <t>カニュウ</t>
    </rPh>
    <rPh sb="2" eb="3">
      <t>ツキ</t>
    </rPh>
    <rPh sb="4" eb="6">
      <t>カイゴ</t>
    </rPh>
    <rPh sb="6" eb="7">
      <t>ブン</t>
    </rPh>
    <phoneticPr fontId="1"/>
  </si>
  <si>
    <t>支援金分限度額</t>
    <rPh sb="0" eb="3">
      <t>シエンキン</t>
    </rPh>
    <rPh sb="3" eb="4">
      <t>ブン</t>
    </rPh>
    <rPh sb="4" eb="6">
      <t>ゲンド</t>
    </rPh>
    <rPh sb="6" eb="7">
      <t>ガク</t>
    </rPh>
    <phoneticPr fontId="1"/>
  </si>
  <si>
    <t>月割増額</t>
    <rPh sb="0" eb="2">
      <t>ツキワリ</t>
    </rPh>
    <rPh sb="2" eb="4">
      <t>ゾウガク</t>
    </rPh>
    <phoneticPr fontId="1"/>
  </si>
  <si>
    <t>加入月以降</t>
    <rPh sb="0" eb="2">
      <t>カニュウ</t>
    </rPh>
    <rPh sb="2" eb="3">
      <t>ツキ</t>
    </rPh>
    <rPh sb="3" eb="5">
      <t>イコウ</t>
    </rPh>
    <phoneticPr fontId="1"/>
  </si>
  <si>
    <t>離脱月以前</t>
    <rPh sb="0" eb="2">
      <t>リダツ</t>
    </rPh>
    <rPh sb="2" eb="3">
      <t>ヅキ</t>
    </rPh>
    <rPh sb="3" eb="5">
      <t>イゼン</t>
    </rPh>
    <phoneticPr fontId="1"/>
  </si>
  <si>
    <t>加入最終月</t>
    <rPh sb="0" eb="2">
      <t>カニュウ</t>
    </rPh>
    <rPh sb="2" eb="4">
      <t>サイシュウ</t>
    </rPh>
    <rPh sb="4" eb="5">
      <t>ツキ</t>
    </rPh>
    <phoneticPr fontId="1"/>
  </si>
  <si>
    <t>加入最終月(介護分)</t>
    <rPh sb="0" eb="2">
      <t>カニュウ</t>
    </rPh>
    <rPh sb="2" eb="4">
      <t>サイシュウ</t>
    </rPh>
    <rPh sb="4" eb="5">
      <t>ツキ</t>
    </rPh>
    <rPh sb="6" eb="8">
      <t>カイゴ</t>
    </rPh>
    <rPh sb="8" eb="9">
      <t>ブン</t>
    </rPh>
    <phoneticPr fontId="1"/>
  </si>
  <si>
    <t>※一か月あたりの税額は、合計÷加入月数で算出できます</t>
  </si>
  <si>
    <t>毎年確認箇所②：軽減判定
軽減基準額の計算に変更がある場合修正してください</t>
    <rPh sb="0" eb="2">
      <t>マイトシ</t>
    </rPh>
    <rPh sb="2" eb="4">
      <t>カクニン</t>
    </rPh>
    <rPh sb="4" eb="6">
      <t>カショ</t>
    </rPh>
    <rPh sb="8" eb="10">
      <t>ケイゲン</t>
    </rPh>
    <rPh sb="10" eb="12">
      <t>ハンテイ</t>
    </rPh>
    <phoneticPr fontId="1"/>
  </si>
  <si>
    <t>40歳～65歳</t>
    <rPh sb="2" eb="3">
      <t>サイ</t>
    </rPh>
    <rPh sb="6" eb="7">
      <t>サイ</t>
    </rPh>
    <phoneticPr fontId="1"/>
  </si>
  <si>
    <t>軽減判定用開始月</t>
    <rPh sb="0" eb="2">
      <t>ケイゲン</t>
    </rPh>
    <rPh sb="2" eb="5">
      <t>ハンテイヨウ</t>
    </rPh>
    <rPh sb="5" eb="7">
      <t>カイシ</t>
    </rPh>
    <rPh sb="7" eb="8">
      <t>ヅキ</t>
    </rPh>
    <phoneticPr fontId="1"/>
  </si>
  <si>
    <t>0歳～</t>
    <rPh sb="1" eb="2">
      <t>サイ</t>
    </rPh>
    <phoneticPr fontId="1"/>
  </si>
  <si>
    <r>
      <t>※加入の有無にかかわらず、世帯主分は必ず入力してください。
※区分ごとに、</t>
    </r>
    <r>
      <rPr>
        <b/>
        <sz val="10"/>
        <color rgb="FFFF0000"/>
        <rFont val="ＭＳ Ｐゴシック"/>
        <family val="3"/>
        <charset val="128"/>
      </rPr>
      <t>賦課年度の前年中の金額</t>
    </r>
    <r>
      <rPr>
        <sz val="10"/>
        <color theme="1"/>
        <rFont val="ＭＳ Ｐゴシック"/>
        <family val="3"/>
        <charset val="128"/>
      </rPr>
      <t>を入力してください。（給与・公的年金は収入額、その他は所得額）
※その他所得金額は、収入額から必要経費等を除いた額で、社会保険料等の各種所得控除前の金額を入力してください。
※75歳の誕生月以降は、後期高齢者医療保険へ移行するため、加入月数には含まれません。</t>
    </r>
    <rPh sb="1" eb="3">
      <t>カニュウ</t>
    </rPh>
    <rPh sb="4" eb="6">
      <t>ウム</t>
    </rPh>
    <rPh sb="13" eb="16">
      <t>セタイヌシ</t>
    </rPh>
    <rPh sb="16" eb="17">
      <t>ブン</t>
    </rPh>
    <rPh sb="18" eb="19">
      <t>カナラ</t>
    </rPh>
    <rPh sb="20" eb="22">
      <t>ニュウリョク</t>
    </rPh>
    <rPh sb="31" eb="33">
      <t>クブン</t>
    </rPh>
    <rPh sb="37" eb="39">
      <t>フカ</t>
    </rPh>
    <rPh sb="40" eb="41">
      <t>ド</t>
    </rPh>
    <rPh sb="42" eb="44">
      <t>ゼンネン</t>
    </rPh>
    <rPh sb="59" eb="61">
      <t>キュウヨ</t>
    </rPh>
    <rPh sb="62" eb="64">
      <t>コウテキ</t>
    </rPh>
    <rPh sb="64" eb="66">
      <t>ネンキン</t>
    </rPh>
    <rPh sb="67" eb="69">
      <t>シュウニュウ</t>
    </rPh>
    <rPh sb="69" eb="70">
      <t>ガク</t>
    </rPh>
    <rPh sb="73" eb="74">
      <t>タ</t>
    </rPh>
    <rPh sb="75" eb="77">
      <t>ショトク</t>
    </rPh>
    <rPh sb="77" eb="78">
      <t>ガク</t>
    </rPh>
    <rPh sb="83" eb="84">
      <t>タ</t>
    </rPh>
    <rPh sb="125" eb="127">
      <t>ニュウリョク</t>
    </rPh>
    <rPh sb="138" eb="139">
      <t>サイ</t>
    </rPh>
    <rPh sb="140" eb="142">
      <t>タンジョウ</t>
    </rPh>
    <rPh sb="142" eb="143">
      <t>ヅキ</t>
    </rPh>
    <rPh sb="143" eb="145">
      <t>イコウ</t>
    </rPh>
    <rPh sb="147" eb="149">
      <t>コウキ</t>
    </rPh>
    <rPh sb="149" eb="152">
      <t>コウレイシャ</t>
    </rPh>
    <rPh sb="152" eb="154">
      <t>イリョウ</t>
    </rPh>
    <rPh sb="154" eb="156">
      <t>ホケン</t>
    </rPh>
    <rPh sb="157" eb="159">
      <t>イコウ</t>
    </rPh>
    <rPh sb="164" eb="166">
      <t>カニュウ</t>
    </rPh>
    <rPh sb="166" eb="168">
      <t>ツキスウ</t>
    </rPh>
    <rPh sb="170" eb="17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</si>
</sst>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約&quot;#,##0&quot;円&quot;"/>
    <numFmt numFmtId="177" formatCode="&quot;～&quot;#,##0"/>
    <numFmt numFmtId="178" formatCode="&quot;～&quot;[$-411]ge\.m\.d;@"/>
    <numFmt numFmtId="179" formatCode="#,##0&quot;円&quot;"/>
    <numFmt numFmtId="180" formatCode="#,##0&quot;月&quot;"/>
    <numFmt numFmtId="181" formatCode="#,##0&quot;～&quot;"/>
    <numFmt numFmtId="182" formatCode="#,##0_ "/>
    <numFmt numFmtId="183" formatCode="0&quot;人&quot;"/>
    <numFmt numFmtId="184" formatCode="0&quot;割&quot;"/>
    <numFmt numFmtId="185" formatCode="[$-411]ge\.m\.d&quot;～&quot;"/>
    <numFmt numFmtId="186" formatCode="[$-411]ge\.m\.d&quot;～&quot;;@"/>
    <numFmt numFmtId="187" formatCode="[$-411]ge\.m\.d;@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b/>
      <sz val="10"/>
      <color theme="1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2"/>
      <color rgb="FFFF0000"/>
      <name val="ＭＳ Ｐゴシック"/>
      <family val="3"/>
    </font>
    <font>
      <sz val="9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4"/>
      <color rgb="FFFF0000"/>
      <name val="ＭＳ Ｐゴシック"/>
      <family val="3"/>
      <scheme val="minor"/>
    </font>
    <font>
      <b/>
      <sz val="16"/>
      <color rgb="FFFF0000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3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FF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5" xfId="0" applyFont="1" applyFill="1" applyBorder="1" applyProtection="1">
      <alignment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Protection="1">
      <alignment vertical="center"/>
      <protection hidden="1"/>
    </xf>
    <xf numFmtId="0" fontId="4" fillId="0" borderId="16" xfId="0" applyFont="1" applyBorder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</xf>
    <xf numFmtId="10" fontId="4" fillId="0" borderId="0" xfId="0" applyNumberFormat="1" applyFont="1" applyFill="1" applyBorder="1" applyAlignment="1" applyProtection="1">
      <alignment horizontal="center" vertical="center"/>
      <protection hidden="1"/>
    </xf>
    <xf numFmtId="10" fontId="4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vertical="center"/>
      <protection hidden="1"/>
    </xf>
    <xf numFmtId="179" fontId="4" fillId="0" borderId="25" xfId="0" applyNumberFormat="1" applyFont="1" applyFill="1" applyBorder="1" applyAlignment="1" applyProtection="1">
      <alignment vertical="center"/>
      <protection hidden="1"/>
    </xf>
    <xf numFmtId="179" fontId="4" fillId="0" borderId="26" xfId="0" applyNumberFormat="1" applyFont="1" applyFill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vertical="center"/>
      <protection hidden="1"/>
    </xf>
    <xf numFmtId="179" fontId="4" fillId="0" borderId="32" xfId="0" applyNumberFormat="1" applyFont="1" applyFill="1" applyBorder="1" applyAlignment="1" applyProtection="1">
      <alignment vertical="center"/>
      <protection hidden="1"/>
    </xf>
    <xf numFmtId="179" fontId="4" fillId="0" borderId="19" xfId="0" applyNumberFormat="1" applyFont="1" applyFill="1" applyBorder="1" applyAlignment="1" applyProtection="1">
      <alignment vertical="center"/>
      <protection hidden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179" fontId="4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right" vertical="top"/>
      <protection hidden="1"/>
    </xf>
    <xf numFmtId="179" fontId="11" fillId="0" borderId="0" xfId="0" applyNumberFormat="1" applyFont="1" applyFill="1" applyBorder="1" applyAlignment="1" applyProtection="1">
      <alignment horizontal="right" vertical="center"/>
      <protection hidden="1"/>
    </xf>
    <xf numFmtId="179" fontId="11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Protection="1">
      <alignment vertical="center"/>
      <protection hidden="1"/>
    </xf>
    <xf numFmtId="0" fontId="0" fillId="5" borderId="14" xfId="0" applyFill="1" applyBorder="1" applyProtection="1">
      <alignment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4" fillId="5" borderId="59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Protection="1">
      <alignment vertical="center"/>
      <protection hidden="1"/>
    </xf>
    <xf numFmtId="0" fontId="0" fillId="0" borderId="63" xfId="0" applyBorder="1" applyProtection="1">
      <alignment vertical="center"/>
      <protection hidden="1"/>
    </xf>
    <xf numFmtId="0" fontId="9" fillId="0" borderId="63" xfId="0" applyFont="1" applyBorder="1" applyAlignment="1" applyProtection="1">
      <alignment vertical="center" wrapText="1"/>
      <protection hidden="1"/>
    </xf>
    <xf numFmtId="0" fontId="9" fillId="0" borderId="64" xfId="0" applyFont="1" applyBorder="1" applyAlignment="1" applyProtection="1">
      <alignment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38" fontId="0" fillId="0" borderId="0" xfId="0" applyNumberFormat="1" applyFont="1" applyBorder="1" applyAlignment="1" applyProtection="1">
      <alignment vertical="center"/>
    </xf>
    <xf numFmtId="180" fontId="0" fillId="0" borderId="0" xfId="0" applyNumberFormat="1" applyFont="1" applyBorder="1" applyAlignment="1" applyProtection="1">
      <alignment vertical="center"/>
    </xf>
    <xf numFmtId="1" fontId="0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179" fontId="13" fillId="0" borderId="0" xfId="0" applyNumberFormat="1" applyFont="1" applyAlignment="1" applyProtection="1">
      <alignment horizontal="left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</xf>
    <xf numFmtId="179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vertical="center"/>
    </xf>
    <xf numFmtId="182" fontId="4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10" fontId="15" fillId="5" borderId="0" xfId="0" applyNumberFormat="1" applyFont="1" applyFill="1" applyBorder="1" applyAlignment="1" applyProtection="1">
      <alignment horizontal="center" vertical="center"/>
      <protection hidden="1"/>
    </xf>
    <xf numFmtId="186" fontId="0" fillId="0" borderId="0" xfId="0" applyNumberFormat="1" applyFont="1" applyBorder="1" applyAlignment="1" applyProtection="1">
      <alignment vertical="center"/>
    </xf>
    <xf numFmtId="182" fontId="16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182" fontId="0" fillId="0" borderId="0" xfId="0" applyNumberFormat="1" applyFont="1" applyBorder="1" applyAlignment="1" applyProtection="1">
      <alignment horizontal="center" vertical="center"/>
    </xf>
    <xf numFmtId="179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182" fontId="16" fillId="0" borderId="0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0" fontId="5" fillId="0" borderId="64" xfId="0" applyFont="1" applyBorder="1" applyAlignment="1" applyProtection="1">
      <alignment vertical="top" wrapText="1"/>
      <protection hidden="1"/>
    </xf>
    <xf numFmtId="0" fontId="0" fillId="0" borderId="65" xfId="0" applyFont="1" applyBorder="1" applyAlignment="1" applyProtection="1">
      <alignment vertical="center"/>
    </xf>
    <xf numFmtId="0" fontId="0" fillId="0" borderId="24" xfId="0" applyBorder="1" applyProtection="1">
      <alignment vertical="center"/>
    </xf>
    <xf numFmtId="38" fontId="0" fillId="0" borderId="24" xfId="0" applyNumberFormat="1" applyBorder="1" applyAlignment="1" applyProtection="1">
      <alignment vertical="center" shrinkToFit="1"/>
    </xf>
    <xf numFmtId="38" fontId="0" fillId="0" borderId="23" xfId="0" applyNumberFormat="1" applyBorder="1" applyAlignment="1" applyProtection="1">
      <alignment vertical="center" shrinkToFit="1"/>
    </xf>
    <xf numFmtId="0" fontId="0" fillId="0" borderId="66" xfId="0" applyFont="1" applyBorder="1" applyAlignment="1" applyProtection="1">
      <alignment vertical="center"/>
    </xf>
    <xf numFmtId="180" fontId="0" fillId="0" borderId="67" xfId="0" applyNumberFormat="1" applyFont="1" applyBorder="1" applyProtection="1">
      <alignment vertical="center"/>
    </xf>
    <xf numFmtId="1" fontId="0" fillId="0" borderId="24" xfId="0" applyNumberFormat="1" applyBorder="1" applyProtection="1">
      <alignment vertical="center"/>
    </xf>
    <xf numFmtId="1" fontId="0" fillId="0" borderId="23" xfId="0" applyNumberFormat="1" applyBorder="1" applyProtection="1">
      <alignment vertical="center"/>
    </xf>
    <xf numFmtId="0" fontId="13" fillId="0" borderId="0" xfId="0" applyFont="1" applyAlignment="1" applyProtection="1">
      <alignment vertical="center"/>
    </xf>
    <xf numFmtId="185" fontId="0" fillId="0" borderId="23" xfId="0" applyNumberFormat="1" applyFont="1" applyBorder="1" applyAlignment="1" applyProtection="1">
      <alignment vertical="center" shrinkToFit="1"/>
    </xf>
    <xf numFmtId="0" fontId="0" fillId="0" borderId="14" xfId="0" applyBorder="1" applyProtection="1">
      <alignment vertical="center"/>
    </xf>
    <xf numFmtId="38" fontId="0" fillId="0" borderId="14" xfId="0" applyNumberFormat="1" applyBorder="1" applyAlignment="1" applyProtection="1">
      <alignment vertical="center" shrinkToFit="1"/>
    </xf>
    <xf numFmtId="38" fontId="0" fillId="0" borderId="31" xfId="0" applyNumberFormat="1" applyBorder="1" applyAlignment="1" applyProtection="1">
      <alignment vertical="center" shrinkToFit="1"/>
    </xf>
    <xf numFmtId="182" fontId="0" fillId="0" borderId="14" xfId="0" applyNumberFormat="1" applyBorder="1" applyProtection="1">
      <alignment vertical="center"/>
    </xf>
    <xf numFmtId="182" fontId="4" fillId="0" borderId="14" xfId="0" applyNumberFormat="1" applyFont="1" applyBorder="1" applyAlignment="1" applyProtection="1">
      <alignment vertical="center"/>
    </xf>
    <xf numFmtId="182" fontId="4" fillId="0" borderId="54" xfId="0" applyNumberFormat="1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180" fontId="0" fillId="0" borderId="36" xfId="0" applyNumberFormat="1" applyFont="1" applyBorder="1" applyProtection="1">
      <alignment vertical="center"/>
    </xf>
    <xf numFmtId="1" fontId="0" fillId="0" borderId="14" xfId="0" applyNumberFormat="1" applyBorder="1" applyProtection="1">
      <alignment vertical="center"/>
    </xf>
    <xf numFmtId="1" fontId="0" fillId="0" borderId="31" xfId="0" applyNumberFormat="1" applyBorder="1" applyProtection="1">
      <alignment vertical="center"/>
    </xf>
    <xf numFmtId="186" fontId="0" fillId="0" borderId="31" xfId="0" applyNumberFormat="1" applyFont="1" applyBorder="1" applyAlignment="1" applyProtection="1">
      <alignment vertical="center" shrinkToFit="1"/>
    </xf>
    <xf numFmtId="182" fontId="16" fillId="0" borderId="43" xfId="0" applyNumberFormat="1" applyFont="1" applyBorder="1" applyAlignment="1" applyProtection="1">
      <alignment vertical="center" shrinkToFit="1"/>
    </xf>
    <xf numFmtId="182" fontId="16" fillId="0" borderId="27" xfId="0" applyNumberFormat="1" applyFont="1" applyBorder="1" applyAlignment="1" applyProtection="1">
      <alignment vertical="center" shrinkToFit="1"/>
    </xf>
    <xf numFmtId="178" fontId="0" fillId="0" borderId="31" xfId="0" applyNumberFormat="1" applyFont="1" applyBorder="1" applyAlignment="1" applyProtection="1">
      <alignment vertical="center" shrinkToFit="1"/>
    </xf>
    <xf numFmtId="0" fontId="0" fillId="0" borderId="50" xfId="0" applyBorder="1" applyProtection="1">
      <alignment vertical="center"/>
    </xf>
    <xf numFmtId="38" fontId="0" fillId="0" borderId="50" xfId="0" applyNumberFormat="1" applyBorder="1" applyAlignment="1" applyProtection="1">
      <alignment vertical="center" shrinkToFit="1"/>
    </xf>
    <xf numFmtId="38" fontId="0" fillId="0" borderId="51" xfId="0" applyNumberFormat="1" applyBorder="1" applyAlignment="1" applyProtection="1">
      <alignment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33" xfId="0" applyNumberFormat="1" applyBorder="1" applyAlignment="1" applyProtection="1">
      <alignment horizontal="center" vertical="center" shrinkToFit="1"/>
    </xf>
    <xf numFmtId="0" fontId="0" fillId="0" borderId="23" xfId="0" applyBorder="1" applyProtection="1">
      <alignment vertical="center"/>
    </xf>
    <xf numFmtId="182" fontId="16" fillId="0" borderId="15" xfId="0" applyNumberFormat="1" applyFont="1" applyBorder="1" applyAlignment="1" applyProtection="1">
      <alignment vertical="center" shrinkToFit="1"/>
    </xf>
    <xf numFmtId="182" fontId="16" fillId="0" borderId="33" xfId="0" applyNumberFormat="1" applyFont="1" applyBorder="1" applyAlignment="1" applyProtection="1">
      <alignment vertical="center" shrinkToFit="1"/>
    </xf>
    <xf numFmtId="0" fontId="13" fillId="0" borderId="68" xfId="0" applyFont="1" applyBorder="1" applyAlignment="1" applyProtection="1">
      <alignment vertical="center"/>
    </xf>
    <xf numFmtId="0" fontId="0" fillId="0" borderId="3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33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178" fontId="0" fillId="0" borderId="51" xfId="0" applyNumberFormat="1" applyFont="1" applyBorder="1" applyAlignment="1" applyProtection="1">
      <alignment vertical="center" shrinkToFit="1"/>
    </xf>
    <xf numFmtId="0" fontId="0" fillId="0" borderId="50" xfId="0" applyBorder="1" applyAlignment="1" applyProtection="1">
      <alignment vertical="center" shrinkToFit="1"/>
    </xf>
    <xf numFmtId="0" fontId="0" fillId="0" borderId="51" xfId="0" applyBorder="1" applyProtection="1">
      <alignment vertical="center"/>
    </xf>
    <xf numFmtId="0" fontId="0" fillId="0" borderId="33" xfId="0" applyBorder="1" applyAlignment="1" applyProtection="1">
      <alignment horizontal="center" vertical="center" shrinkToFit="1"/>
    </xf>
    <xf numFmtId="178" fontId="0" fillId="0" borderId="72" xfId="0" applyNumberFormat="1" applyFont="1" applyBorder="1" applyAlignment="1" applyProtection="1">
      <alignment vertical="center" shrinkToFit="1"/>
    </xf>
    <xf numFmtId="38" fontId="0" fillId="0" borderId="7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182" fontId="16" fillId="0" borderId="33" xfId="0" applyNumberFormat="1" applyFont="1" applyBorder="1" applyAlignment="1" applyProtection="1">
      <alignment horizontal="center" vertical="center" shrinkToFit="1"/>
    </xf>
    <xf numFmtId="182" fontId="16" fillId="0" borderId="15" xfId="0" applyNumberFormat="1" applyFont="1" applyBorder="1" applyAlignment="1" applyProtection="1">
      <alignment horizontal="center" vertical="center" shrinkToFit="1"/>
    </xf>
    <xf numFmtId="38" fontId="0" fillId="0" borderId="24" xfId="0" applyNumberFormat="1" applyBorder="1" applyProtection="1">
      <alignment vertical="center"/>
    </xf>
    <xf numFmtId="38" fontId="0" fillId="0" borderId="23" xfId="0" applyNumberFormat="1" applyBorder="1" applyProtection="1">
      <alignment vertical="center"/>
    </xf>
    <xf numFmtId="186" fontId="0" fillId="0" borderId="0" xfId="0" applyNumberFormat="1" applyFont="1" applyProtection="1">
      <alignment vertical="center"/>
    </xf>
    <xf numFmtId="177" fontId="0" fillId="0" borderId="14" xfId="0" applyNumberForma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31" xfId="1" applyFont="1" applyBorder="1" applyProtection="1">
      <alignment vertical="center"/>
    </xf>
    <xf numFmtId="180" fontId="0" fillId="0" borderId="14" xfId="0" applyNumberFormat="1" applyFont="1" applyBorder="1" applyProtection="1">
      <alignment vertical="center"/>
    </xf>
    <xf numFmtId="0" fontId="0" fillId="0" borderId="20" xfId="0" applyFont="1" applyBorder="1" applyProtection="1">
      <alignment vertical="center"/>
    </xf>
    <xf numFmtId="1" fontId="0" fillId="0" borderId="20" xfId="0" applyNumberFormat="1" applyFont="1" applyBorder="1" applyProtection="1">
      <alignment vertical="center"/>
    </xf>
    <xf numFmtId="1" fontId="0" fillId="0" borderId="0" xfId="0" applyNumberFormat="1" applyFont="1" applyProtection="1">
      <alignment vertical="center"/>
    </xf>
    <xf numFmtId="1" fontId="0" fillId="0" borderId="79" xfId="0" applyNumberFormat="1" applyFont="1" applyBorder="1" applyProtection="1">
      <alignment vertical="center"/>
    </xf>
    <xf numFmtId="1" fontId="0" fillId="0" borderId="50" xfId="0" applyNumberFormat="1" applyFont="1" applyBorder="1" applyProtection="1">
      <alignment vertical="center"/>
    </xf>
    <xf numFmtId="1" fontId="0" fillId="0" borderId="80" xfId="0" applyNumberFormat="1" applyFont="1" applyBorder="1" applyProtection="1">
      <alignment vertical="center"/>
    </xf>
    <xf numFmtId="181" fontId="0" fillId="0" borderId="50" xfId="0" applyNumberFormat="1" applyBorder="1" applyProtection="1">
      <alignment vertical="center"/>
    </xf>
    <xf numFmtId="38" fontId="0" fillId="0" borderId="50" xfId="1" applyFont="1" applyBorder="1" applyProtection="1">
      <alignment vertical="center"/>
    </xf>
    <xf numFmtId="38" fontId="0" fillId="0" borderId="51" xfId="1" applyFont="1" applyBorder="1" applyProtection="1">
      <alignment vertical="center"/>
    </xf>
    <xf numFmtId="0" fontId="0" fillId="0" borderId="65" xfId="0" applyFont="1" applyBorder="1" applyAlignment="1" applyProtection="1">
      <alignment vertical="center" wrapText="1"/>
    </xf>
    <xf numFmtId="0" fontId="0" fillId="0" borderId="65" xfId="0" applyFont="1" applyBorder="1" applyProtection="1">
      <alignment vertical="center"/>
    </xf>
    <xf numFmtId="0" fontId="0" fillId="0" borderId="22" xfId="0" applyBorder="1" applyProtection="1">
      <alignment vertical="center"/>
    </xf>
    <xf numFmtId="181" fontId="0" fillId="0" borderId="14" xfId="0" applyNumberFormat="1" applyBorder="1" applyProtection="1">
      <alignment vertical="center"/>
    </xf>
    <xf numFmtId="0" fontId="0" fillId="0" borderId="27" xfId="0" applyBorder="1" applyAlignment="1" applyProtection="1">
      <alignment vertical="center" shrinkToFit="1"/>
    </xf>
    <xf numFmtId="1" fontId="0" fillId="0" borderId="27" xfId="0" applyNumberFormat="1" applyFont="1" applyBorder="1" applyProtection="1">
      <alignment vertical="center"/>
    </xf>
    <xf numFmtId="180" fontId="0" fillId="0" borderId="24" xfId="0" applyNumberFormat="1" applyFont="1" applyBorder="1" applyProtection="1">
      <alignment vertical="center"/>
    </xf>
    <xf numFmtId="180" fontId="0" fillId="0" borderId="50" xfId="0" applyNumberFormat="1" applyFont="1" applyBorder="1" applyProtection="1">
      <alignment vertical="center"/>
    </xf>
    <xf numFmtId="187" fontId="0" fillId="0" borderId="0" xfId="0" applyNumberFormat="1" applyFont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7" fillId="0" borderId="60" xfId="0" applyNumberFormat="1" applyFont="1" applyBorder="1" applyProtection="1">
      <alignment vertical="center"/>
    </xf>
    <xf numFmtId="0" fontId="8" fillId="0" borderId="0" xfId="0" applyFont="1" applyFill="1" applyBorder="1" applyAlignment="1" applyProtection="1">
      <alignment horizontal="right" wrapText="1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3" fillId="2" borderId="4" xfId="0" applyFont="1" applyFill="1" applyBorder="1" applyAlignment="1" applyProtection="1">
      <alignment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5" fillId="2" borderId="52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4" fillId="0" borderId="48" xfId="0" applyFont="1" applyBorder="1" applyAlignment="1" applyProtection="1">
      <alignment horizontal="center" vertical="center" shrinkToFit="1"/>
      <protection hidden="1"/>
    </xf>
    <xf numFmtId="0" fontId="4" fillId="0" borderId="52" xfId="0" applyFont="1" applyBorder="1" applyAlignment="1" applyProtection="1">
      <alignment horizontal="center" vertical="center" shrinkToFit="1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0" borderId="47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183" fontId="4" fillId="3" borderId="14" xfId="0" applyNumberFormat="1" applyFont="1" applyFill="1" applyBorder="1" applyAlignment="1" applyProtection="1">
      <alignment horizontal="center" vertical="center"/>
      <protection hidden="1"/>
    </xf>
    <xf numFmtId="184" fontId="4" fillId="3" borderId="25" xfId="0" applyNumberFormat="1" applyFont="1" applyFill="1" applyBorder="1" applyAlignment="1" applyProtection="1">
      <alignment horizontal="center" vertical="center"/>
      <protection hidden="1"/>
    </xf>
    <xf numFmtId="184" fontId="4" fillId="3" borderId="0" xfId="0" applyNumberFormat="1" applyFont="1" applyFill="1" applyBorder="1" applyAlignment="1" applyProtection="1">
      <alignment horizontal="center" vertical="center"/>
      <protection hidden="1"/>
    </xf>
    <xf numFmtId="184" fontId="4" fillId="3" borderId="26" xfId="0" applyNumberFormat="1" applyFont="1" applyFill="1" applyBorder="1" applyAlignment="1" applyProtection="1">
      <alignment horizontal="center" vertical="center"/>
      <protection hidden="1"/>
    </xf>
    <xf numFmtId="184" fontId="4" fillId="3" borderId="39" xfId="0" applyNumberFormat="1" applyFont="1" applyFill="1" applyBorder="1" applyAlignment="1" applyProtection="1">
      <alignment horizontal="center" vertical="center"/>
      <protection hidden="1"/>
    </xf>
    <xf numFmtId="0" fontId="4" fillId="5" borderId="43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184" fontId="9" fillId="3" borderId="0" xfId="0" applyNumberFormat="1" applyFont="1" applyFill="1" applyBorder="1" applyAlignment="1" applyProtection="1">
      <alignment vertical="center" wrapText="1"/>
      <protection hidden="1"/>
    </xf>
    <xf numFmtId="184" fontId="9" fillId="3" borderId="32" xfId="0" applyNumberFormat="1" applyFont="1" applyFill="1" applyBorder="1" applyAlignment="1" applyProtection="1">
      <alignment vertical="center" wrapText="1"/>
      <protection hidden="1"/>
    </xf>
    <xf numFmtId="184" fontId="9" fillId="3" borderId="39" xfId="0" applyNumberFormat="1" applyFont="1" applyFill="1" applyBorder="1" applyAlignment="1" applyProtection="1">
      <alignment vertical="center" wrapText="1"/>
      <protection hidden="1"/>
    </xf>
    <xf numFmtId="184" fontId="9" fillId="3" borderId="19" xfId="0" applyNumberFormat="1" applyFont="1" applyFill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56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179" fontId="4" fillId="3" borderId="29" xfId="0" applyNumberFormat="1" applyFont="1" applyFill="1" applyBorder="1" applyAlignment="1" applyProtection="1">
      <alignment horizontal="center" vertical="center"/>
      <protection hidden="1"/>
    </xf>
    <xf numFmtId="179" fontId="4" fillId="3" borderId="18" xfId="0" applyNumberFormat="1" applyFont="1" applyFill="1" applyBorder="1" applyAlignment="1" applyProtection="1">
      <alignment horizontal="center" vertical="center"/>
      <protection hidden="1"/>
    </xf>
    <xf numFmtId="179" fontId="4" fillId="3" borderId="35" xfId="0" applyNumberFormat="1" applyFont="1" applyFill="1" applyBorder="1" applyAlignment="1" applyProtection="1">
      <alignment horizontal="center" vertical="center"/>
      <protection hidden="1"/>
    </xf>
    <xf numFmtId="179" fontId="4" fillId="3" borderId="44" xfId="0" applyNumberFormat="1" applyFont="1" applyFill="1" applyBorder="1" applyAlignment="1" applyProtection="1">
      <alignment horizontal="center" vertical="center"/>
      <protection hidden="1"/>
    </xf>
    <xf numFmtId="179" fontId="4" fillId="3" borderId="17" xfId="0" applyNumberFormat="1" applyFont="1" applyFill="1" applyBorder="1" applyAlignment="1" applyProtection="1">
      <alignment horizontal="center" vertical="center"/>
      <protection hidden="1"/>
    </xf>
    <xf numFmtId="179" fontId="4" fillId="3" borderId="53" xfId="0" applyNumberFormat="1" applyFont="1" applyFill="1" applyBorder="1" applyAlignment="1" applyProtection="1">
      <alignment horizontal="center" vertical="center"/>
      <protection hidden="1"/>
    </xf>
    <xf numFmtId="176" fontId="11" fillId="3" borderId="55" xfId="0" applyNumberFormat="1" applyFont="1" applyFill="1" applyBorder="1" applyAlignment="1" applyProtection="1">
      <alignment horizontal="right" vertical="center"/>
      <protection hidden="1"/>
    </xf>
    <xf numFmtId="176" fontId="11" fillId="3" borderId="57" xfId="0" applyNumberFormat="1" applyFont="1" applyFill="1" applyBorder="1" applyAlignment="1" applyProtection="1">
      <alignment horizontal="right" vertical="center"/>
      <protection hidden="1"/>
    </xf>
    <xf numFmtId="176" fontId="11" fillId="3" borderId="61" xfId="0" applyNumberFormat="1" applyFont="1" applyFill="1" applyBorder="1" applyAlignment="1" applyProtection="1">
      <alignment horizontal="right" vertical="center"/>
      <protection hidden="1"/>
    </xf>
    <xf numFmtId="179" fontId="4" fillId="3" borderId="27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33" xfId="1" applyNumberFormat="1" applyFont="1" applyFill="1" applyBorder="1" applyAlignment="1" applyProtection="1">
      <alignment horizontal="right" vertical="center" shrinkToFit="1"/>
      <protection hidden="1"/>
    </xf>
    <xf numFmtId="179" fontId="4" fillId="3" borderId="20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27" xfId="1" applyNumberFormat="1" applyFont="1" applyFill="1" applyBorder="1" applyAlignment="1" applyProtection="1">
      <alignment vertical="center" shrinkToFit="1"/>
      <protection hidden="1"/>
    </xf>
    <xf numFmtId="179" fontId="4" fillId="3" borderId="33" xfId="1" applyNumberFormat="1" applyFont="1" applyFill="1" applyBorder="1" applyAlignment="1" applyProtection="1">
      <alignment vertical="center" shrinkToFit="1"/>
      <protection hidden="1"/>
    </xf>
    <xf numFmtId="179" fontId="4" fillId="3" borderId="20" xfId="1" applyNumberFormat="1" applyFont="1" applyFill="1" applyBorder="1" applyAlignment="1" applyProtection="1">
      <alignment vertical="center" shrinkToFit="1"/>
      <protection hidden="1"/>
    </xf>
    <xf numFmtId="179" fontId="4" fillId="3" borderId="14" xfId="0" applyNumberFormat="1" applyFont="1" applyFill="1" applyBorder="1" applyAlignment="1" applyProtection="1">
      <alignment horizontal="right" vertical="center" shrinkToFit="1"/>
      <protection hidden="1"/>
    </xf>
    <xf numFmtId="0" fontId="5" fillId="0" borderId="13" xfId="0" applyFont="1" applyBorder="1" applyAlignment="1" applyProtection="1">
      <alignment vertical="top" wrapTex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79" fontId="4" fillId="0" borderId="27" xfId="0" applyNumberFormat="1" applyFont="1" applyBorder="1" applyAlignment="1" applyProtection="1">
      <alignment horizontal="center" vertical="center"/>
      <protection hidden="1"/>
    </xf>
    <xf numFmtId="179" fontId="4" fillId="0" borderId="20" xfId="0" applyNumberFormat="1" applyFont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right" vertical="center" indent="1"/>
      <protection hidden="1"/>
    </xf>
    <xf numFmtId="179" fontId="4" fillId="3" borderId="54" xfId="0" applyNumberFormat="1" applyFont="1" applyFill="1" applyBorder="1" applyAlignment="1" applyProtection="1">
      <alignment horizontal="right" vertical="center" indent="1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187" fontId="4" fillId="5" borderId="27" xfId="0" applyNumberFormat="1" applyFont="1" applyFill="1" applyBorder="1" applyAlignment="1" applyProtection="1">
      <alignment horizontal="center" vertical="center"/>
      <protection locked="0"/>
    </xf>
    <xf numFmtId="187" fontId="4" fillId="5" borderId="33" xfId="0" applyNumberFormat="1" applyFont="1" applyFill="1" applyBorder="1" applyAlignment="1" applyProtection="1">
      <alignment horizontal="center" vertical="center"/>
      <protection locked="0"/>
    </xf>
    <xf numFmtId="187" fontId="4" fillId="5" borderId="20" xfId="0" applyNumberFormat="1" applyFont="1" applyFill="1" applyBorder="1" applyAlignment="1" applyProtection="1">
      <alignment horizontal="center" vertical="center"/>
      <protection locked="0"/>
    </xf>
    <xf numFmtId="179" fontId="4" fillId="6" borderId="27" xfId="0" applyNumberFormat="1" applyFont="1" applyFill="1" applyBorder="1" applyAlignment="1" applyProtection="1">
      <alignment vertical="center" shrinkToFit="1"/>
      <protection hidden="1"/>
    </xf>
    <xf numFmtId="179" fontId="4" fillId="6" borderId="33" xfId="0" applyNumberFormat="1" applyFont="1" applyFill="1" applyBorder="1" applyAlignment="1" applyProtection="1">
      <alignment vertical="center" shrinkToFit="1"/>
      <protection hidden="1"/>
    </xf>
    <xf numFmtId="179" fontId="4" fillId="5" borderId="36" xfId="0" applyNumberFormat="1" applyFont="1" applyFill="1" applyBorder="1" applyAlignment="1" applyProtection="1">
      <alignment vertical="center" shrinkToFit="1"/>
      <protection locked="0"/>
    </xf>
    <xf numFmtId="179" fontId="4" fillId="5" borderId="14" xfId="0" applyNumberFormat="1" applyFont="1" applyFill="1" applyBorder="1" applyAlignment="1" applyProtection="1">
      <alignment vertical="center" shrinkToFit="1"/>
      <protection locked="0"/>
    </xf>
    <xf numFmtId="179" fontId="4" fillId="5" borderId="50" xfId="0" applyNumberFormat="1" applyFont="1" applyFill="1" applyBorder="1" applyAlignment="1" applyProtection="1">
      <alignment vertical="center" shrinkToFit="1"/>
      <protection locked="0"/>
    </xf>
    <xf numFmtId="187" fontId="4" fillId="5" borderId="38" xfId="0" applyNumberFormat="1" applyFont="1" applyFill="1" applyBorder="1" applyAlignment="1" applyProtection="1">
      <alignment horizontal="center" vertical="center"/>
      <protection locked="0"/>
    </xf>
    <xf numFmtId="187" fontId="4" fillId="5" borderId="42" xfId="0" applyNumberFormat="1" applyFont="1" applyFill="1" applyBorder="1" applyAlignment="1" applyProtection="1">
      <alignment horizontal="center" vertical="center"/>
      <protection locked="0"/>
    </xf>
    <xf numFmtId="187" fontId="4" fillId="5" borderId="21" xfId="0" applyNumberFormat="1" applyFont="1" applyFill="1" applyBorder="1" applyAlignment="1" applyProtection="1">
      <alignment horizontal="center" vertical="center"/>
      <protection locked="0"/>
    </xf>
    <xf numFmtId="179" fontId="4" fillId="6" borderId="38" xfId="0" applyNumberFormat="1" applyFont="1" applyFill="1" applyBorder="1" applyAlignment="1" applyProtection="1">
      <alignment vertical="center" shrinkToFit="1"/>
      <protection hidden="1"/>
    </xf>
    <xf numFmtId="179" fontId="4" fillId="6" borderId="42" xfId="0" applyNumberFormat="1" applyFont="1" applyFill="1" applyBorder="1" applyAlignment="1" applyProtection="1">
      <alignment vertical="center" shrinkToFit="1"/>
      <protection hidden="1"/>
    </xf>
    <xf numFmtId="179" fontId="4" fillId="5" borderId="46" xfId="0" applyNumberFormat="1" applyFont="1" applyFill="1" applyBorder="1" applyAlignment="1" applyProtection="1">
      <alignment vertical="center" shrinkToFit="1"/>
      <protection locked="0"/>
    </xf>
    <xf numFmtId="179" fontId="4" fillId="5" borderId="31" xfId="0" applyNumberFormat="1" applyFont="1" applyFill="1" applyBorder="1" applyAlignment="1" applyProtection="1">
      <alignment vertical="center" shrinkToFit="1"/>
      <protection locked="0"/>
    </xf>
    <xf numFmtId="179" fontId="4" fillId="5" borderId="51" xfId="0" applyNumberFormat="1" applyFont="1" applyFill="1" applyBorder="1" applyAlignment="1" applyProtection="1">
      <alignment vertical="center" shrinkToFit="1"/>
      <protection locked="0"/>
    </xf>
    <xf numFmtId="179" fontId="4" fillId="6" borderId="26" xfId="0" applyNumberFormat="1" applyFont="1" applyFill="1" applyBorder="1" applyAlignment="1" applyProtection="1">
      <alignment vertical="center" shrinkToFit="1"/>
      <protection hidden="1"/>
    </xf>
    <xf numFmtId="179" fontId="4" fillId="6" borderId="39" xfId="0" applyNumberFormat="1" applyFont="1" applyFill="1" applyBorder="1" applyAlignment="1" applyProtection="1">
      <alignment vertical="center" shrinkToFit="1"/>
      <protection hidden="1"/>
    </xf>
    <xf numFmtId="10" fontId="4" fillId="0" borderId="21" xfId="0" applyNumberFormat="1" applyFont="1" applyFill="1" applyBorder="1" applyAlignment="1" applyProtection="1">
      <alignment horizontal="center" vertical="center"/>
      <protection hidden="1"/>
    </xf>
    <xf numFmtId="10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187" fontId="4" fillId="5" borderId="37" xfId="0" applyNumberFormat="1" applyFont="1" applyFill="1" applyBorder="1" applyAlignment="1" applyProtection="1">
      <alignment horizontal="center" vertical="center"/>
      <protection locked="0"/>
    </xf>
    <xf numFmtId="187" fontId="4" fillId="5" borderId="41" xfId="0" applyNumberFormat="1" applyFont="1" applyFill="1" applyBorder="1" applyAlignment="1" applyProtection="1">
      <alignment horizontal="center" vertical="center"/>
      <protection locked="0"/>
    </xf>
    <xf numFmtId="187" fontId="4" fillId="5" borderId="45" xfId="0" applyNumberFormat="1" applyFont="1" applyFill="1" applyBorder="1" applyAlignment="1" applyProtection="1">
      <alignment horizontal="center" vertical="center"/>
      <protection locked="0"/>
    </xf>
    <xf numFmtId="179" fontId="4" fillId="6" borderId="37" xfId="0" applyNumberFormat="1" applyFont="1" applyFill="1" applyBorder="1" applyAlignment="1" applyProtection="1">
      <alignment vertical="center" shrinkToFit="1"/>
      <protection hidden="1"/>
    </xf>
    <xf numFmtId="179" fontId="4" fillId="6" borderId="41" xfId="0" applyNumberFormat="1" applyFont="1" applyFill="1" applyBorder="1" applyAlignment="1" applyProtection="1">
      <alignment vertical="center" shrinkToFit="1"/>
      <protection hidden="1"/>
    </xf>
    <xf numFmtId="179" fontId="4" fillId="6" borderId="45" xfId="0" applyNumberFormat="1" applyFont="1" applyFill="1" applyBorder="1" applyAlignment="1" applyProtection="1">
      <alignment vertical="center" shrinkToFit="1"/>
      <protection hidden="1"/>
    </xf>
    <xf numFmtId="179" fontId="4" fillId="5" borderId="30" xfId="0" applyNumberFormat="1" applyFont="1" applyFill="1" applyBorder="1" applyAlignment="1" applyProtection="1">
      <alignment vertical="center" shrinkToFit="1"/>
      <protection locked="0"/>
    </xf>
    <xf numFmtId="179" fontId="4" fillId="5" borderId="58" xfId="0" applyNumberFormat="1" applyFont="1" applyFill="1" applyBorder="1" applyAlignment="1" applyProtection="1">
      <alignment vertical="center" shrinkToFit="1"/>
      <protection locked="0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10" fontId="4" fillId="0" borderId="19" xfId="0" applyNumberFormat="1" applyFont="1" applyFill="1" applyBorder="1" applyAlignment="1" applyProtection="1">
      <alignment horizontal="center" vertical="center"/>
      <protection hidden="1"/>
    </xf>
    <xf numFmtId="10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49" xfId="0" applyNumberFormat="1" applyFont="1" applyFill="1" applyBorder="1" applyAlignment="1" applyProtection="1">
      <alignment horizontal="center" vertical="center"/>
      <protection hidden="1"/>
    </xf>
    <xf numFmtId="10" fontId="4" fillId="0" borderId="20" xfId="0" applyNumberFormat="1" applyFont="1" applyFill="1" applyBorder="1" applyAlignment="1" applyProtection="1">
      <alignment horizontal="center" vertical="center"/>
      <protection hidden="1"/>
    </xf>
    <xf numFmtId="10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50" xfId="0" applyNumberFormat="1" applyFont="1" applyFill="1" applyBorder="1" applyAlignment="1" applyProtection="1">
      <alignment horizontal="center" vertical="center"/>
      <protection hidden="1"/>
    </xf>
    <xf numFmtId="0" fontId="0" fillId="0" borderId="75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81" xfId="0" applyFont="1" applyBorder="1" applyProtection="1">
      <alignment vertical="center"/>
    </xf>
    <xf numFmtId="0" fontId="0" fillId="0" borderId="76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0" fillId="0" borderId="82" xfId="0" applyFont="1" applyBorder="1" applyProtection="1">
      <alignment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79" fontId="13" fillId="0" borderId="0" xfId="0" applyNumberFormat="1" applyFont="1" applyAlignment="1" applyProtection="1">
      <alignment horizontal="left"/>
    </xf>
    <xf numFmtId="0" fontId="14" fillId="0" borderId="28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wrapText="1"/>
    </xf>
    <xf numFmtId="179" fontId="12" fillId="0" borderId="39" xfId="0" applyNumberFormat="1" applyFont="1" applyBorder="1" applyAlignment="1" applyProtection="1">
      <alignment wrapText="1"/>
    </xf>
    <xf numFmtId="0" fontId="0" fillId="0" borderId="66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0" borderId="69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58" xfId="0" applyBorder="1" applyProtection="1">
      <alignment vertical="center"/>
    </xf>
    <xf numFmtId="0" fontId="0" fillId="0" borderId="59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5" fillId="0" borderId="59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9" fillId="0" borderId="59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0" fontId="0" fillId="0" borderId="66" xfId="0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182" fontId="0" fillId="0" borderId="33" xfId="0" applyNumberFormat="1" applyBorder="1" applyAlignment="1" applyProtection="1">
      <alignment horizontal="center" vertical="center" shrinkToFit="1"/>
    </xf>
    <xf numFmtId="182" fontId="0" fillId="0" borderId="20" xfId="0" applyNumberFormat="1" applyBorder="1" applyAlignment="1" applyProtection="1">
      <alignment horizontal="center"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47" xfId="0" applyNumberFormat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73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0" fontId="15" fillId="5" borderId="24" xfId="0" applyNumberFormat="1" applyFont="1" applyFill="1" applyBorder="1" applyAlignment="1" applyProtection="1">
      <alignment horizontal="center" vertical="center"/>
      <protection hidden="1"/>
    </xf>
    <xf numFmtId="10" fontId="15" fillId="5" borderId="14" xfId="0" applyNumberFormat="1" applyFont="1" applyFill="1" applyBorder="1" applyAlignment="1" applyProtection="1">
      <alignment horizontal="center" vertical="center"/>
      <protection hidden="1"/>
    </xf>
    <xf numFmtId="179" fontId="15" fillId="5" borderId="27" xfId="0" applyNumberFormat="1" applyFont="1" applyFill="1" applyBorder="1" applyAlignment="1" applyProtection="1">
      <alignment horizontal="center" vertical="center"/>
      <protection hidden="1"/>
    </xf>
    <xf numFmtId="179" fontId="15" fillId="5" borderId="33" xfId="0" applyNumberFormat="1" applyFont="1" applyFill="1" applyBorder="1" applyAlignment="1" applyProtection="1">
      <alignment horizontal="center" vertical="center"/>
      <protection hidden="1"/>
    </xf>
    <xf numFmtId="179" fontId="15" fillId="5" borderId="20" xfId="0" applyNumberFormat="1" applyFont="1" applyFill="1" applyBorder="1" applyAlignment="1" applyProtection="1">
      <alignment horizontal="center" vertical="center"/>
      <protection hidden="1"/>
    </xf>
    <xf numFmtId="179" fontId="15" fillId="5" borderId="74" xfId="0" applyNumberFormat="1" applyFont="1" applyFill="1" applyBorder="1" applyAlignment="1" applyProtection="1">
      <alignment horizontal="center" vertical="center"/>
      <protection hidden="1"/>
    </xf>
    <xf numFmtId="10" fontId="15" fillId="5" borderId="23" xfId="0" applyNumberFormat="1" applyFont="1" applyFill="1" applyBorder="1" applyAlignment="1" applyProtection="1">
      <alignment horizontal="center" vertical="center"/>
      <protection hidden="1"/>
    </xf>
    <xf numFmtId="10" fontId="15" fillId="5" borderId="31" xfId="0" applyNumberFormat="1" applyFont="1" applyFill="1" applyBorder="1" applyAlignment="1" applyProtection="1">
      <alignment horizontal="center" vertical="center"/>
      <protection hidden="1"/>
    </xf>
    <xf numFmtId="179" fontId="15" fillId="5" borderId="38" xfId="0" applyNumberFormat="1" applyFont="1" applyFill="1" applyBorder="1" applyAlignment="1" applyProtection="1">
      <alignment horizontal="center" vertical="center"/>
      <protection hidden="1"/>
    </xf>
    <xf numFmtId="179" fontId="15" fillId="5" borderId="42" xfId="0" applyNumberFormat="1" applyFont="1" applyFill="1" applyBorder="1" applyAlignment="1" applyProtection="1">
      <alignment horizontal="center" vertical="center"/>
      <protection hidden="1"/>
    </xf>
    <xf numFmtId="179" fontId="15" fillId="5" borderId="21" xfId="0" applyNumberFormat="1" applyFont="1" applyFill="1" applyBorder="1" applyAlignment="1" applyProtection="1">
      <alignment horizontal="center" vertical="center"/>
      <protection hidden="1"/>
    </xf>
    <xf numFmtId="179" fontId="15" fillId="5" borderId="72" xfId="0" applyNumberFormat="1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10" fontId="15" fillId="5" borderId="67" xfId="0" applyNumberFormat="1" applyFont="1" applyFill="1" applyBorder="1" applyAlignment="1" applyProtection="1">
      <alignment horizontal="center" vertical="center"/>
      <protection hidden="1"/>
    </xf>
    <xf numFmtId="10" fontId="15" fillId="5" borderId="36" xfId="0" applyNumberFormat="1" applyFont="1" applyFill="1" applyBorder="1" applyAlignment="1" applyProtection="1">
      <alignment horizontal="center" vertical="center"/>
      <protection hidden="1"/>
    </xf>
    <xf numFmtId="179" fontId="15" fillId="5" borderId="37" xfId="0" applyNumberFormat="1" applyFont="1" applyFill="1" applyBorder="1" applyAlignment="1" applyProtection="1">
      <alignment horizontal="center" vertical="center"/>
      <protection hidden="1"/>
    </xf>
    <xf numFmtId="179" fontId="15" fillId="5" borderId="41" xfId="0" applyNumberFormat="1" applyFont="1" applyFill="1" applyBorder="1" applyAlignment="1" applyProtection="1">
      <alignment horizontal="center" vertical="center"/>
      <protection hidden="1"/>
    </xf>
    <xf numFmtId="179" fontId="15" fillId="5" borderId="45" xfId="0" applyNumberFormat="1" applyFont="1" applyFill="1" applyBorder="1" applyAlignment="1" applyProtection="1">
      <alignment horizontal="center" vertical="center"/>
      <protection hidden="1"/>
    </xf>
    <xf numFmtId="179" fontId="15" fillId="5" borderId="69" xfId="0" applyNumberFormat="1" applyFont="1" applyFill="1" applyBorder="1" applyAlignment="1" applyProtection="1">
      <alignment horizontal="center" vertical="center"/>
      <protection hidden="1"/>
    </xf>
    <xf numFmtId="0" fontId="4" fillId="5" borderId="67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"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68"/>
  <sheetViews>
    <sheetView showGridLines="0" tabSelected="1" zoomScaleSheetLayoutView="100" workbookViewId="0">
      <selection activeCell="G14" sqref="G14:I14"/>
    </sheetView>
  </sheetViews>
  <sheetFormatPr defaultColWidth="0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hidden="1" customWidth="1"/>
    <col min="33" max="42" width="11.25" style="1" hidden="1" customWidth="1"/>
    <col min="43" max="44" width="9" style="1" hidden="1" customWidth="1"/>
    <col min="45" max="48" width="11.25" style="1" hidden="1" customWidth="1"/>
    <col min="49" max="49" width="12.375" style="1" hidden="1" customWidth="1"/>
    <col min="50" max="53" width="11.25" style="1" hidden="1" customWidth="1"/>
    <col min="54" max="54" width="12.375" style="1" hidden="1" customWidth="1"/>
    <col min="55" max="55" width="12.375" style="1" hidden="1" customWidth="1" collapsed="1"/>
    <col min="56" max="57" width="5.875" style="1" hidden="1" customWidth="1"/>
    <col min="58" max="58" width="5.875" style="1" hidden="1" customWidth="1" collapsed="1"/>
    <col min="59" max="59" width="5.875" style="1" hidden="1" customWidth="1"/>
    <col min="60" max="63" width="5.875" style="1" hidden="1" customWidth="1" collapsed="1"/>
    <col min="64" max="64" width="11.125" style="1" hidden="1" bestFit="1" customWidth="1"/>
    <col min="65" max="65" width="9.125" style="1" hidden="1" bestFit="1" customWidth="1"/>
    <col min="66" max="66" width="11.125" style="1" hidden="1" bestFit="1" customWidth="1"/>
    <col min="67" max="67" width="5.875" style="1" hidden="1" customWidth="1"/>
    <col min="68" max="72" width="7.375" style="1" hidden="1" customWidth="1"/>
    <col min="73" max="89" width="5.875" style="1" hidden="1" customWidth="1"/>
    <col min="90" max="90" width="6.875" style="1" hidden="1" bestFit="1" customWidth="1"/>
    <col min="91" max="169" width="5.875" style="1" hidden="1" customWidth="1"/>
    <col min="170" max="170" width="6" style="1" hidden="1" bestFit="1" customWidth="1"/>
    <col min="171" max="181" width="5.875" style="1" hidden="1" customWidth="1"/>
    <col min="182" max="182" width="6" style="1" hidden="1" bestFit="1" customWidth="1"/>
    <col min="183" max="183" width="5.875" style="1" hidden="1" customWidth="1"/>
    <col min="184" max="16384" width="5.875" style="1" hidden="1"/>
  </cols>
  <sheetData>
    <row r="1" spans="2:182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設定!T1</f>
        <v>賦課年度　令和6 年度</v>
      </c>
      <c r="U1" s="2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</row>
    <row r="2" spans="2:182" ht="11.25" customHeight="1" x14ac:dyDescent="0.2">
      <c r="B2" s="182" t="s">
        <v>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2"/>
      <c r="V2" s="66"/>
      <c r="W2" s="73"/>
      <c r="X2" s="73"/>
      <c r="Y2" s="73"/>
      <c r="Z2" s="73"/>
      <c r="AA2" s="73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</row>
    <row r="3" spans="2:182" ht="11.25" customHeight="1" x14ac:dyDescent="0.2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"/>
      <c r="V3" s="66"/>
      <c r="W3" s="73"/>
      <c r="X3" s="73"/>
      <c r="Y3" s="73"/>
      <c r="Z3" s="73"/>
      <c r="AA3" s="73"/>
      <c r="AB3" s="66"/>
      <c r="AC3" s="9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</row>
    <row r="4" spans="2:182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65"/>
      <c r="W4" s="74"/>
      <c r="X4" s="74"/>
      <c r="Y4" s="74"/>
      <c r="Z4" s="74"/>
      <c r="AA4" s="74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</row>
    <row r="5" spans="2:182" ht="18" customHeight="1" x14ac:dyDescent="0.15">
      <c r="B5" s="2"/>
      <c r="C5" s="7"/>
      <c r="D5" s="212" t="s">
        <v>14</v>
      </c>
      <c r="E5" s="212"/>
      <c r="F5" s="212"/>
      <c r="G5" s="184"/>
      <c r="H5" s="184" t="s">
        <v>17</v>
      </c>
      <c r="I5" s="184"/>
      <c r="J5" s="184"/>
      <c r="K5" s="184"/>
      <c r="L5" s="184" t="s">
        <v>22</v>
      </c>
      <c r="M5" s="184"/>
      <c r="N5" s="184"/>
      <c r="O5" s="273"/>
      <c r="P5" s="2"/>
      <c r="Q5" s="54" t="s">
        <v>73</v>
      </c>
      <c r="R5" s="2"/>
      <c r="S5" s="2"/>
      <c r="T5" s="2"/>
      <c r="U5" s="2"/>
      <c r="V5" s="65"/>
      <c r="W5" s="75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</row>
    <row r="6" spans="2:182" ht="18" customHeight="1" x14ac:dyDescent="0.15">
      <c r="B6" s="2"/>
      <c r="C6" s="8" t="s">
        <v>26</v>
      </c>
      <c r="D6" s="274">
        <f>設定!D6</f>
        <v>7.0000000000000007E-2</v>
      </c>
      <c r="E6" s="274"/>
      <c r="F6" s="274"/>
      <c r="G6" s="275"/>
      <c r="H6" s="276">
        <f>設定!H6</f>
        <v>32000</v>
      </c>
      <c r="I6" s="276"/>
      <c r="J6" s="276"/>
      <c r="K6" s="276"/>
      <c r="L6" s="276">
        <f>設定!L6</f>
        <v>650000</v>
      </c>
      <c r="M6" s="276"/>
      <c r="N6" s="276"/>
      <c r="O6" s="277"/>
      <c r="P6" s="2"/>
      <c r="Q6" s="55"/>
      <c r="R6" s="6" t="s">
        <v>70</v>
      </c>
      <c r="S6" s="2"/>
      <c r="T6" s="2"/>
      <c r="U6" s="2"/>
      <c r="V6" s="65"/>
      <c r="W6" s="11"/>
      <c r="X6" s="86"/>
      <c r="Y6" s="86"/>
      <c r="Z6" s="95"/>
      <c r="AA6" s="95"/>
      <c r="AB6" s="95"/>
      <c r="AC6" s="95"/>
      <c r="AD6" s="95"/>
      <c r="AE6" s="95"/>
      <c r="AF6" s="95"/>
      <c r="AG6" s="9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</row>
    <row r="7" spans="2:182" ht="18" customHeight="1" x14ac:dyDescent="0.15">
      <c r="B7" s="2"/>
      <c r="C7" s="9" t="s">
        <v>15</v>
      </c>
      <c r="D7" s="278">
        <f>設定!D7</f>
        <v>2.5000000000000001E-2</v>
      </c>
      <c r="E7" s="278"/>
      <c r="F7" s="278"/>
      <c r="G7" s="279"/>
      <c r="H7" s="280">
        <f>設定!H7</f>
        <v>10000</v>
      </c>
      <c r="I7" s="280"/>
      <c r="J7" s="280"/>
      <c r="K7" s="280"/>
      <c r="L7" s="280">
        <f>設定!L7</f>
        <v>240000</v>
      </c>
      <c r="M7" s="280"/>
      <c r="N7" s="280"/>
      <c r="O7" s="281"/>
      <c r="P7" s="2"/>
      <c r="Q7" s="6" t="s">
        <v>72</v>
      </c>
      <c r="R7" s="2"/>
      <c r="S7" s="2"/>
      <c r="T7" s="2"/>
      <c r="U7" s="2"/>
      <c r="V7" s="65"/>
      <c r="W7" s="11"/>
      <c r="X7" s="86"/>
      <c r="Y7" s="86"/>
      <c r="Z7" s="95"/>
      <c r="AA7" s="95"/>
      <c r="AB7" s="95"/>
      <c r="AC7" s="95"/>
      <c r="AD7" s="95"/>
      <c r="AE7" s="95"/>
      <c r="AF7" s="95"/>
      <c r="AG7" s="9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</row>
    <row r="8" spans="2:182" ht="18" customHeight="1" x14ac:dyDescent="0.15">
      <c r="B8" s="2"/>
      <c r="C8" s="10" t="s">
        <v>27</v>
      </c>
      <c r="D8" s="259">
        <f>設定!D8</f>
        <v>2.1999999999999999E-2</v>
      </c>
      <c r="E8" s="259"/>
      <c r="F8" s="259"/>
      <c r="G8" s="260"/>
      <c r="H8" s="261">
        <f>設定!H8</f>
        <v>10000</v>
      </c>
      <c r="I8" s="261"/>
      <c r="J8" s="261"/>
      <c r="K8" s="261"/>
      <c r="L8" s="261">
        <f>設定!L8</f>
        <v>170000</v>
      </c>
      <c r="M8" s="261"/>
      <c r="N8" s="261"/>
      <c r="O8" s="262"/>
      <c r="P8" s="2"/>
      <c r="Q8" s="2"/>
      <c r="R8" s="2"/>
      <c r="S8" s="2"/>
      <c r="T8" s="2"/>
      <c r="U8" s="2"/>
      <c r="V8" s="65"/>
      <c r="W8" s="11"/>
      <c r="X8" s="86"/>
      <c r="Y8" s="86"/>
      <c r="Z8" s="95"/>
      <c r="AA8" s="95"/>
      <c r="AB8" s="95"/>
      <c r="AC8" s="95"/>
      <c r="AD8" s="95"/>
      <c r="AE8" s="95"/>
      <c r="AF8" s="95"/>
      <c r="AG8" s="9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</row>
    <row r="9" spans="2:182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</row>
    <row r="10" spans="2:182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V10" s="65"/>
      <c r="W10" s="76"/>
      <c r="X10" s="76"/>
      <c r="Y10" s="76"/>
      <c r="Z10" s="76"/>
      <c r="AA10" s="76"/>
      <c r="AB10" s="76"/>
      <c r="AC10" s="76"/>
      <c r="AD10" s="76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</row>
    <row r="11" spans="2:182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65"/>
      <c r="W11" s="77"/>
      <c r="X11" s="87"/>
      <c r="Y11" s="77"/>
      <c r="Z11" s="87"/>
      <c r="AA11" s="77"/>
      <c r="AB11" s="87"/>
      <c r="AC11" s="77"/>
      <c r="AD11" s="77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</row>
    <row r="12" spans="2:182" ht="14.25" x14ac:dyDescent="0.15">
      <c r="B12" s="4"/>
      <c r="C12" s="183"/>
      <c r="D12" s="263" t="s">
        <v>91</v>
      </c>
      <c r="E12" s="264"/>
      <c r="F12" s="264"/>
      <c r="G12" s="184" t="s">
        <v>87</v>
      </c>
      <c r="H12" s="184"/>
      <c r="I12" s="184"/>
      <c r="J12" s="184" t="s">
        <v>0</v>
      </c>
      <c r="K12" s="184"/>
      <c r="L12" s="184"/>
      <c r="M12" s="185" t="s">
        <v>57</v>
      </c>
      <c r="N12" s="185"/>
      <c r="O12" s="185" t="s">
        <v>59</v>
      </c>
      <c r="P12" s="185"/>
      <c r="Q12" s="185" t="s">
        <v>38</v>
      </c>
      <c r="R12" s="186"/>
      <c r="S12" s="187" t="s">
        <v>55</v>
      </c>
      <c r="T12" s="61"/>
      <c r="U12" s="2"/>
      <c r="V12" s="65"/>
      <c r="W12" s="65"/>
      <c r="X12" s="65"/>
      <c r="Y12" s="65"/>
      <c r="Z12" s="65"/>
      <c r="AA12" s="65"/>
      <c r="AB12" s="65"/>
      <c r="AC12" s="65"/>
      <c r="AD12" s="97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</row>
    <row r="13" spans="2:182" ht="14.25" x14ac:dyDescent="0.15">
      <c r="B13" s="4"/>
      <c r="C13" s="183"/>
      <c r="D13" s="26" t="s">
        <v>88</v>
      </c>
      <c r="E13" s="33" t="s">
        <v>89</v>
      </c>
      <c r="F13" s="33" t="s">
        <v>41</v>
      </c>
      <c r="G13" s="184"/>
      <c r="H13" s="184"/>
      <c r="I13" s="184"/>
      <c r="J13" s="184"/>
      <c r="K13" s="184"/>
      <c r="L13" s="184"/>
      <c r="M13" s="185"/>
      <c r="N13" s="185"/>
      <c r="O13" s="185"/>
      <c r="P13" s="185"/>
      <c r="Q13" s="185"/>
      <c r="R13" s="186"/>
      <c r="S13" s="187"/>
      <c r="T13" s="62"/>
      <c r="U13" s="2"/>
      <c r="V13" s="65"/>
      <c r="W13" s="65"/>
      <c r="X13" s="65"/>
      <c r="Y13" s="65"/>
      <c r="Z13" s="65"/>
      <c r="AA13" s="65"/>
      <c r="AB13" s="65"/>
      <c r="AC13" s="65"/>
      <c r="AD13" s="97"/>
      <c r="AE13" s="65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100"/>
      <c r="AQ13" s="65"/>
      <c r="AR13" s="65"/>
      <c r="AS13" s="99"/>
      <c r="AT13" s="99"/>
      <c r="AU13" s="99"/>
      <c r="AV13" s="99"/>
      <c r="AW13" s="100"/>
      <c r="AX13" s="99"/>
      <c r="AY13" s="99"/>
      <c r="AZ13" s="99"/>
      <c r="BA13" s="99"/>
      <c r="BB13" s="100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</row>
    <row r="14" spans="2:182" ht="21" customHeight="1" x14ac:dyDescent="0.15">
      <c r="B14" s="4"/>
      <c r="C14" s="14" t="s">
        <v>1</v>
      </c>
      <c r="D14" s="27"/>
      <c r="E14" s="34"/>
      <c r="F14" s="40">
        <f>設定!F14</f>
        <v>0</v>
      </c>
      <c r="G14" s="265"/>
      <c r="H14" s="266"/>
      <c r="I14" s="267"/>
      <c r="J14" s="268">
        <f>設定!J14</f>
        <v>0</v>
      </c>
      <c r="K14" s="269"/>
      <c r="L14" s="270"/>
      <c r="M14" s="271"/>
      <c r="N14" s="271"/>
      <c r="O14" s="271"/>
      <c r="P14" s="271"/>
      <c r="Q14" s="271"/>
      <c r="R14" s="272"/>
      <c r="S14" s="57"/>
      <c r="T14" s="62"/>
      <c r="U14" s="2"/>
      <c r="V14" s="67"/>
      <c r="W14" s="67"/>
      <c r="X14" s="67"/>
      <c r="Y14" s="67"/>
      <c r="Z14" s="65"/>
      <c r="AA14" s="65"/>
      <c r="AB14" s="65"/>
      <c r="AC14" s="65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</row>
    <row r="15" spans="2:182" ht="21" customHeight="1" x14ac:dyDescent="0.15">
      <c r="B15" s="4"/>
      <c r="C15" s="15" t="s">
        <v>2</v>
      </c>
      <c r="D15" s="344"/>
      <c r="E15" s="345"/>
      <c r="F15" s="41">
        <f>設定!F15</f>
        <v>0</v>
      </c>
      <c r="G15" s="241"/>
      <c r="H15" s="242"/>
      <c r="I15" s="243"/>
      <c r="J15" s="257">
        <f>設定!J15</f>
        <v>0</v>
      </c>
      <c r="K15" s="258"/>
      <c r="L15" s="258"/>
      <c r="M15" s="246"/>
      <c r="N15" s="246"/>
      <c r="O15" s="246"/>
      <c r="P15" s="246"/>
      <c r="Q15" s="247"/>
      <c r="R15" s="248"/>
      <c r="S15" s="58"/>
      <c r="T15" s="62"/>
      <c r="U15" s="2"/>
      <c r="V15" s="67"/>
      <c r="W15" s="67"/>
      <c r="X15" s="67"/>
      <c r="Y15" s="67"/>
      <c r="Z15" s="65"/>
      <c r="AA15" s="65"/>
      <c r="AB15" s="65"/>
      <c r="AC15" s="65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</row>
    <row r="16" spans="2:182" ht="21" customHeight="1" x14ac:dyDescent="0.15">
      <c r="B16" s="4"/>
      <c r="C16" s="15" t="s">
        <v>8</v>
      </c>
      <c r="D16" s="28"/>
      <c r="E16" s="35"/>
      <c r="F16" s="41">
        <f>設定!F16</f>
        <v>0</v>
      </c>
      <c r="G16" s="241"/>
      <c r="H16" s="242"/>
      <c r="I16" s="243"/>
      <c r="J16" s="244">
        <f>設定!J16</f>
        <v>0</v>
      </c>
      <c r="K16" s="245"/>
      <c r="L16" s="245"/>
      <c r="M16" s="246"/>
      <c r="N16" s="246"/>
      <c r="O16" s="246"/>
      <c r="P16" s="246"/>
      <c r="Q16" s="247"/>
      <c r="R16" s="248"/>
      <c r="S16" s="58"/>
      <c r="T16" s="62"/>
      <c r="U16" s="2"/>
      <c r="V16" s="67"/>
      <c r="W16" s="67"/>
      <c r="X16" s="67"/>
      <c r="Y16" s="67"/>
      <c r="Z16" s="65"/>
      <c r="AA16" s="65"/>
      <c r="AB16" s="65"/>
      <c r="AC16" s="65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</row>
    <row r="17" spans="2:182" ht="21" customHeight="1" x14ac:dyDescent="0.15">
      <c r="B17" s="4"/>
      <c r="C17" s="15" t="s">
        <v>9</v>
      </c>
      <c r="D17" s="28"/>
      <c r="E17" s="35"/>
      <c r="F17" s="41">
        <f>設定!F17</f>
        <v>0</v>
      </c>
      <c r="G17" s="241"/>
      <c r="H17" s="242"/>
      <c r="I17" s="243"/>
      <c r="J17" s="244">
        <f>設定!J17</f>
        <v>0</v>
      </c>
      <c r="K17" s="245"/>
      <c r="L17" s="245"/>
      <c r="M17" s="246"/>
      <c r="N17" s="246"/>
      <c r="O17" s="246"/>
      <c r="P17" s="246"/>
      <c r="Q17" s="247"/>
      <c r="R17" s="248"/>
      <c r="S17" s="58"/>
      <c r="T17" s="62"/>
      <c r="U17" s="2"/>
      <c r="V17" s="67"/>
      <c r="W17" s="67"/>
      <c r="X17" s="67"/>
      <c r="Y17" s="67"/>
      <c r="Z17" s="65"/>
      <c r="AA17" s="65"/>
      <c r="AB17" s="65"/>
      <c r="AC17" s="65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</row>
    <row r="18" spans="2:182" ht="21" customHeight="1" x14ac:dyDescent="0.15">
      <c r="B18" s="4"/>
      <c r="C18" s="15" t="s">
        <v>11</v>
      </c>
      <c r="D18" s="28"/>
      <c r="E18" s="35"/>
      <c r="F18" s="41">
        <f>設定!F18</f>
        <v>0</v>
      </c>
      <c r="G18" s="241"/>
      <c r="H18" s="242"/>
      <c r="I18" s="243"/>
      <c r="J18" s="244">
        <f>設定!J18</f>
        <v>0</v>
      </c>
      <c r="K18" s="245"/>
      <c r="L18" s="245"/>
      <c r="M18" s="246"/>
      <c r="N18" s="246"/>
      <c r="O18" s="246"/>
      <c r="P18" s="246"/>
      <c r="Q18" s="247"/>
      <c r="R18" s="248"/>
      <c r="S18" s="58"/>
      <c r="T18" s="62"/>
      <c r="U18" s="2"/>
      <c r="V18" s="67"/>
      <c r="W18" s="67"/>
      <c r="X18" s="67"/>
      <c r="Y18" s="67"/>
      <c r="Z18" s="65"/>
      <c r="AA18" s="65"/>
      <c r="AB18" s="65"/>
      <c r="AC18" s="65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</row>
    <row r="19" spans="2:182" ht="21" customHeight="1" x14ac:dyDescent="0.15">
      <c r="B19" s="4"/>
      <c r="C19" s="15" t="s">
        <v>12</v>
      </c>
      <c r="D19" s="28"/>
      <c r="E19" s="35"/>
      <c r="F19" s="41">
        <f>設定!F19</f>
        <v>0</v>
      </c>
      <c r="G19" s="241"/>
      <c r="H19" s="242"/>
      <c r="I19" s="243"/>
      <c r="J19" s="244">
        <f>設定!J19</f>
        <v>0</v>
      </c>
      <c r="K19" s="245"/>
      <c r="L19" s="245"/>
      <c r="M19" s="246"/>
      <c r="N19" s="246"/>
      <c r="O19" s="246"/>
      <c r="P19" s="246"/>
      <c r="Q19" s="247"/>
      <c r="R19" s="248"/>
      <c r="S19" s="58"/>
      <c r="T19" s="62"/>
      <c r="U19" s="2"/>
      <c r="V19" s="67"/>
      <c r="W19" s="67"/>
      <c r="X19" s="67"/>
      <c r="Y19" s="67"/>
      <c r="Z19" s="65"/>
      <c r="AA19" s="65"/>
      <c r="AB19" s="65"/>
      <c r="AC19" s="65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</row>
    <row r="20" spans="2:182" ht="21" customHeight="1" x14ac:dyDescent="0.15">
      <c r="B20" s="4"/>
      <c r="C20" s="15" t="s">
        <v>10</v>
      </c>
      <c r="D20" s="28"/>
      <c r="E20" s="35"/>
      <c r="F20" s="41">
        <f>設定!F20</f>
        <v>0</v>
      </c>
      <c r="G20" s="241"/>
      <c r="H20" s="242"/>
      <c r="I20" s="243"/>
      <c r="J20" s="244">
        <f>設定!J20</f>
        <v>0</v>
      </c>
      <c r="K20" s="245"/>
      <c r="L20" s="245"/>
      <c r="M20" s="246"/>
      <c r="N20" s="246"/>
      <c r="O20" s="246"/>
      <c r="P20" s="246"/>
      <c r="Q20" s="247"/>
      <c r="R20" s="248"/>
      <c r="S20" s="58"/>
      <c r="T20" s="62"/>
      <c r="U20" s="2"/>
      <c r="V20" s="67"/>
      <c r="W20" s="67"/>
      <c r="X20" s="67"/>
      <c r="Y20" s="67"/>
      <c r="Z20" s="65"/>
      <c r="AA20" s="65"/>
      <c r="AB20" s="65"/>
      <c r="AC20" s="65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</row>
    <row r="21" spans="2:182" ht="21" customHeight="1" x14ac:dyDescent="0.15">
      <c r="B21" s="4"/>
      <c r="C21" s="15" t="s">
        <v>4</v>
      </c>
      <c r="D21" s="28"/>
      <c r="E21" s="35"/>
      <c r="F21" s="41">
        <f>設定!F21</f>
        <v>0</v>
      </c>
      <c r="G21" s="241"/>
      <c r="H21" s="242"/>
      <c r="I21" s="243"/>
      <c r="J21" s="244">
        <f>設定!J21</f>
        <v>0</v>
      </c>
      <c r="K21" s="245"/>
      <c r="L21" s="245"/>
      <c r="M21" s="246"/>
      <c r="N21" s="246"/>
      <c r="O21" s="246"/>
      <c r="P21" s="246"/>
      <c r="Q21" s="247"/>
      <c r="R21" s="248"/>
      <c r="S21" s="58"/>
      <c r="T21" s="62"/>
      <c r="U21" s="2"/>
      <c r="V21" s="67"/>
      <c r="W21" s="67"/>
      <c r="X21" s="67"/>
      <c r="Y21" s="67"/>
      <c r="Z21" s="65"/>
      <c r="AA21" s="65"/>
      <c r="AB21" s="65"/>
      <c r="AC21" s="65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</row>
    <row r="22" spans="2:182" ht="21" customHeight="1" x14ac:dyDescent="0.15">
      <c r="B22" s="4"/>
      <c r="C22" s="16" t="s">
        <v>5</v>
      </c>
      <c r="D22" s="29"/>
      <c r="E22" s="36"/>
      <c r="F22" s="42">
        <f>設定!F22</f>
        <v>0</v>
      </c>
      <c r="G22" s="249"/>
      <c r="H22" s="250"/>
      <c r="I22" s="251"/>
      <c r="J22" s="252">
        <f>設定!J22</f>
        <v>0</v>
      </c>
      <c r="K22" s="253"/>
      <c r="L22" s="253"/>
      <c r="M22" s="254"/>
      <c r="N22" s="254"/>
      <c r="O22" s="254"/>
      <c r="P22" s="254"/>
      <c r="Q22" s="255"/>
      <c r="R22" s="256"/>
      <c r="S22" s="59"/>
      <c r="T22" s="62"/>
      <c r="U22" s="2"/>
      <c r="V22" s="67"/>
      <c r="W22" s="67"/>
      <c r="X22" s="67"/>
      <c r="Y22" s="67"/>
      <c r="Z22" s="65"/>
      <c r="AA22" s="65"/>
      <c r="AB22" s="65"/>
      <c r="AC22" s="65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</row>
    <row r="23" spans="2:182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</row>
    <row r="24" spans="2:182" ht="53.25" customHeight="1" x14ac:dyDescent="0.2">
      <c r="B24" s="5"/>
      <c r="C24" s="232" t="s">
        <v>110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63"/>
      <c r="U24" s="50"/>
      <c r="V24" s="65"/>
      <c r="W24" s="78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</row>
    <row r="25" spans="2:182" ht="8.2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V25" s="65"/>
      <c r="W25" s="79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</row>
    <row r="26" spans="2:182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V26" s="65"/>
      <c r="W26" s="80"/>
      <c r="X26" s="88"/>
      <c r="Y26" s="94"/>
      <c r="Z26" s="88"/>
      <c r="AA26" s="94"/>
      <c r="AB26" s="94"/>
      <c r="AC26" s="94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</row>
    <row r="27" spans="2:182" ht="19.5" customHeight="1" x14ac:dyDescent="0.15">
      <c r="B27" s="2"/>
      <c r="C27" s="17" t="s">
        <v>37</v>
      </c>
      <c r="D27" s="30"/>
      <c r="E27" s="37"/>
      <c r="F27" s="233" t="s">
        <v>35</v>
      </c>
      <c r="G27" s="234"/>
      <c r="H27" s="234"/>
      <c r="I27" s="234"/>
      <c r="J27" s="234"/>
      <c r="K27" s="235"/>
      <c r="L27" s="188" t="s">
        <v>39</v>
      </c>
      <c r="M27" s="189"/>
      <c r="N27" s="236" t="s">
        <v>23</v>
      </c>
      <c r="O27" s="237"/>
      <c r="P27" s="238">
        <f>設定!P27</f>
        <v>430000</v>
      </c>
      <c r="Q27" s="238"/>
      <c r="R27" s="238"/>
      <c r="S27" s="238"/>
      <c r="T27" s="2"/>
      <c r="U27" s="2"/>
      <c r="V27" s="65"/>
      <c r="W27" s="81"/>
      <c r="X27" s="88"/>
      <c r="Y27" s="94"/>
      <c r="Z27" s="88"/>
      <c r="AA27" s="94"/>
      <c r="AB27" s="65"/>
      <c r="AC27" s="97"/>
      <c r="AD27" s="98"/>
      <c r="AE27" s="94"/>
      <c r="AF27" s="94"/>
      <c r="AG27" s="9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</row>
    <row r="28" spans="2:182" ht="19.5" customHeight="1" x14ac:dyDescent="0.15">
      <c r="B28" s="2"/>
      <c r="C28" s="194">
        <f>設定!C28</f>
        <v>0</v>
      </c>
      <c r="D28" s="31"/>
      <c r="E28" s="38"/>
      <c r="F28" s="195">
        <f>設定!F28</f>
        <v>0</v>
      </c>
      <c r="G28" s="196"/>
      <c r="H28" s="199" t="s">
        <v>31</v>
      </c>
      <c r="I28" s="201" t="s">
        <v>61</v>
      </c>
      <c r="J28" s="201"/>
      <c r="K28" s="202"/>
      <c r="L28" s="190"/>
      <c r="M28" s="191"/>
      <c r="N28" s="236" t="s">
        <v>32</v>
      </c>
      <c r="O28" s="237"/>
      <c r="P28" s="238">
        <f>設定!P28</f>
        <v>3085000</v>
      </c>
      <c r="Q28" s="238"/>
      <c r="R28" s="238"/>
      <c r="S28" s="238"/>
      <c r="T28" s="2"/>
      <c r="U28" s="2"/>
      <c r="V28" s="65"/>
      <c r="W28" s="81"/>
      <c r="X28" s="88"/>
      <c r="Y28" s="94"/>
      <c r="Z28" s="88"/>
      <c r="AA28" s="94"/>
      <c r="AB28" s="65"/>
      <c r="AC28" s="94"/>
      <c r="AD28" s="98"/>
      <c r="AE28" s="94"/>
      <c r="AF28" s="94"/>
      <c r="AG28" s="9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</row>
    <row r="29" spans="2:182" ht="19.5" customHeight="1" x14ac:dyDescent="0.15">
      <c r="B29" s="2"/>
      <c r="C29" s="194"/>
      <c r="D29" s="32"/>
      <c r="E29" s="39"/>
      <c r="F29" s="197"/>
      <c r="G29" s="198"/>
      <c r="H29" s="200"/>
      <c r="I29" s="203"/>
      <c r="J29" s="203"/>
      <c r="K29" s="204"/>
      <c r="L29" s="192"/>
      <c r="M29" s="193"/>
      <c r="N29" s="236" t="s">
        <v>18</v>
      </c>
      <c r="O29" s="237"/>
      <c r="P29" s="239">
        <f>設定!P29</f>
        <v>5335000</v>
      </c>
      <c r="Q29" s="239"/>
      <c r="R29" s="239"/>
      <c r="S29" s="239"/>
      <c r="T29" s="2"/>
      <c r="U29" s="2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</row>
    <row r="30" spans="2:182" ht="19.5" customHeight="1" x14ac:dyDescent="0.15">
      <c r="B30" s="2"/>
      <c r="C30" s="18"/>
      <c r="D30" s="233" t="s">
        <v>13</v>
      </c>
      <c r="E30" s="234"/>
      <c r="F30" s="234"/>
      <c r="G30" s="235"/>
      <c r="H30" s="233" t="s">
        <v>26</v>
      </c>
      <c r="I30" s="234"/>
      <c r="J30" s="234"/>
      <c r="K30" s="235"/>
      <c r="L30" s="233" t="s">
        <v>15</v>
      </c>
      <c r="M30" s="234"/>
      <c r="N30" s="234"/>
      <c r="O30" s="235"/>
      <c r="P30" s="240" t="s">
        <v>27</v>
      </c>
      <c r="Q30" s="240"/>
      <c r="R30" s="240"/>
      <c r="S30" s="240"/>
      <c r="T30" s="2"/>
      <c r="U30" s="2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5"/>
      <c r="AI30" s="65"/>
      <c r="AJ30" s="65"/>
      <c r="AK30" s="65"/>
      <c r="AL30" s="65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5"/>
      <c r="AZ30" s="65"/>
      <c r="BA30" s="65"/>
      <c r="BB30" s="65"/>
      <c r="BC30" s="65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5"/>
      <c r="BQ30" s="65"/>
      <c r="BR30" s="65"/>
      <c r="BS30" s="65"/>
      <c r="BT30" s="65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5"/>
      <c r="FZ30" s="65"/>
    </row>
    <row r="31" spans="2:182" ht="19.5" customHeight="1" x14ac:dyDescent="0.15">
      <c r="B31" s="2"/>
      <c r="C31" s="17" t="s">
        <v>1</v>
      </c>
      <c r="D31" s="231">
        <f>設定!D31</f>
        <v>0</v>
      </c>
      <c r="E31" s="227"/>
      <c r="F31" s="227"/>
      <c r="G31" s="227"/>
      <c r="H31" s="225">
        <f>設定!H31</f>
        <v>0</v>
      </c>
      <c r="I31" s="226"/>
      <c r="J31" s="226"/>
      <c r="K31" s="227"/>
      <c r="L31" s="225">
        <f>設定!L31</f>
        <v>0</v>
      </c>
      <c r="M31" s="226"/>
      <c r="N31" s="226"/>
      <c r="O31" s="227"/>
      <c r="P31" s="231">
        <f>設定!P31</f>
        <v>0</v>
      </c>
      <c r="Q31" s="231"/>
      <c r="R31" s="231"/>
      <c r="S31" s="231"/>
      <c r="T31" s="2"/>
      <c r="U31" s="2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</row>
    <row r="32" spans="2:182" ht="19.5" customHeight="1" x14ac:dyDescent="0.15">
      <c r="B32" s="2"/>
      <c r="C32" s="17" t="s">
        <v>2</v>
      </c>
      <c r="D32" s="225">
        <f>設定!D32</f>
        <v>0</v>
      </c>
      <c r="E32" s="226"/>
      <c r="F32" s="226"/>
      <c r="G32" s="227"/>
      <c r="H32" s="225">
        <f>設定!H32</f>
        <v>0</v>
      </c>
      <c r="I32" s="226"/>
      <c r="J32" s="226"/>
      <c r="K32" s="227"/>
      <c r="L32" s="228">
        <f>設定!L32</f>
        <v>0</v>
      </c>
      <c r="M32" s="229"/>
      <c r="N32" s="229"/>
      <c r="O32" s="230"/>
      <c r="P32" s="225">
        <f>設定!P32</f>
        <v>0</v>
      </c>
      <c r="Q32" s="226"/>
      <c r="R32" s="226"/>
      <c r="S32" s="227"/>
      <c r="T32" s="2"/>
      <c r="U32" s="2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</row>
    <row r="33" spans="2:182" ht="19.5" customHeight="1" x14ac:dyDescent="0.15">
      <c r="B33" s="2"/>
      <c r="C33" s="17" t="s">
        <v>8</v>
      </c>
      <c r="D33" s="225">
        <f>設定!D33</f>
        <v>0</v>
      </c>
      <c r="E33" s="226"/>
      <c r="F33" s="226"/>
      <c r="G33" s="227"/>
      <c r="H33" s="225">
        <f>設定!H33</f>
        <v>0</v>
      </c>
      <c r="I33" s="226"/>
      <c r="J33" s="226"/>
      <c r="K33" s="227"/>
      <c r="L33" s="228">
        <f>設定!L33</f>
        <v>0</v>
      </c>
      <c r="M33" s="229"/>
      <c r="N33" s="229"/>
      <c r="O33" s="230"/>
      <c r="P33" s="225">
        <f>設定!P33</f>
        <v>0</v>
      </c>
      <c r="Q33" s="226"/>
      <c r="R33" s="226"/>
      <c r="S33" s="227"/>
      <c r="T33" s="2"/>
      <c r="U33" s="2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</row>
    <row r="34" spans="2:182" ht="19.5" customHeight="1" x14ac:dyDescent="0.15">
      <c r="B34" s="2"/>
      <c r="C34" s="17" t="s">
        <v>9</v>
      </c>
      <c r="D34" s="225">
        <f>設定!D34</f>
        <v>0</v>
      </c>
      <c r="E34" s="226"/>
      <c r="F34" s="226"/>
      <c r="G34" s="227"/>
      <c r="H34" s="225">
        <f>設定!H34</f>
        <v>0</v>
      </c>
      <c r="I34" s="226"/>
      <c r="J34" s="226"/>
      <c r="K34" s="227"/>
      <c r="L34" s="228">
        <f>設定!L34</f>
        <v>0</v>
      </c>
      <c r="M34" s="229"/>
      <c r="N34" s="229"/>
      <c r="O34" s="230"/>
      <c r="P34" s="225">
        <f>設定!P34</f>
        <v>0</v>
      </c>
      <c r="Q34" s="226"/>
      <c r="R34" s="226"/>
      <c r="S34" s="227"/>
      <c r="T34" s="2"/>
      <c r="U34" s="2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</row>
    <row r="35" spans="2:182" ht="19.5" customHeight="1" x14ac:dyDescent="0.15">
      <c r="B35" s="2"/>
      <c r="C35" s="17" t="s">
        <v>11</v>
      </c>
      <c r="D35" s="225">
        <f>設定!D35</f>
        <v>0</v>
      </c>
      <c r="E35" s="226"/>
      <c r="F35" s="226"/>
      <c r="G35" s="227"/>
      <c r="H35" s="225">
        <f>設定!H35</f>
        <v>0</v>
      </c>
      <c r="I35" s="226"/>
      <c r="J35" s="226"/>
      <c r="K35" s="227"/>
      <c r="L35" s="228">
        <f>設定!L35</f>
        <v>0</v>
      </c>
      <c r="M35" s="229"/>
      <c r="N35" s="229"/>
      <c r="O35" s="230"/>
      <c r="P35" s="225">
        <f>設定!P35</f>
        <v>0</v>
      </c>
      <c r="Q35" s="226"/>
      <c r="R35" s="226"/>
      <c r="S35" s="227"/>
      <c r="T35" s="2"/>
      <c r="U35" s="2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</row>
    <row r="36" spans="2:182" ht="19.5" customHeight="1" x14ac:dyDescent="0.15">
      <c r="B36" s="2"/>
      <c r="C36" s="17" t="s">
        <v>12</v>
      </c>
      <c r="D36" s="225">
        <f>設定!D36</f>
        <v>0</v>
      </c>
      <c r="E36" s="226"/>
      <c r="F36" s="226"/>
      <c r="G36" s="227"/>
      <c r="H36" s="225">
        <f>設定!H36</f>
        <v>0</v>
      </c>
      <c r="I36" s="226"/>
      <c r="J36" s="226"/>
      <c r="K36" s="227"/>
      <c r="L36" s="228">
        <f>設定!L36</f>
        <v>0</v>
      </c>
      <c r="M36" s="229"/>
      <c r="N36" s="229"/>
      <c r="O36" s="230"/>
      <c r="P36" s="225">
        <f>設定!P36</f>
        <v>0</v>
      </c>
      <c r="Q36" s="226"/>
      <c r="R36" s="226"/>
      <c r="S36" s="227"/>
      <c r="T36" s="2"/>
      <c r="U36" s="2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</row>
    <row r="37" spans="2:182" ht="19.5" customHeight="1" x14ac:dyDescent="0.15">
      <c r="B37" s="2"/>
      <c r="C37" s="17" t="s">
        <v>10</v>
      </c>
      <c r="D37" s="225">
        <f>設定!D37</f>
        <v>0</v>
      </c>
      <c r="E37" s="226"/>
      <c r="F37" s="226"/>
      <c r="G37" s="227"/>
      <c r="H37" s="225">
        <f>設定!H37</f>
        <v>0</v>
      </c>
      <c r="I37" s="226"/>
      <c r="J37" s="226"/>
      <c r="K37" s="227"/>
      <c r="L37" s="228">
        <f>設定!L37</f>
        <v>0</v>
      </c>
      <c r="M37" s="229"/>
      <c r="N37" s="229"/>
      <c r="O37" s="230"/>
      <c r="P37" s="225">
        <f>設定!P37</f>
        <v>0</v>
      </c>
      <c r="Q37" s="226"/>
      <c r="R37" s="226"/>
      <c r="S37" s="227"/>
      <c r="T37" s="2"/>
      <c r="U37" s="2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</row>
    <row r="38" spans="2:182" ht="19.5" customHeight="1" x14ac:dyDescent="0.15">
      <c r="B38" s="2"/>
      <c r="C38" s="17" t="s">
        <v>4</v>
      </c>
      <c r="D38" s="225">
        <f>設定!D38</f>
        <v>0</v>
      </c>
      <c r="E38" s="226"/>
      <c r="F38" s="226"/>
      <c r="G38" s="227"/>
      <c r="H38" s="225">
        <f>設定!H38</f>
        <v>0</v>
      </c>
      <c r="I38" s="226"/>
      <c r="J38" s="226"/>
      <c r="K38" s="227"/>
      <c r="L38" s="228">
        <f>設定!L38</f>
        <v>0</v>
      </c>
      <c r="M38" s="229"/>
      <c r="N38" s="229"/>
      <c r="O38" s="230"/>
      <c r="P38" s="225">
        <f>設定!P38</f>
        <v>0</v>
      </c>
      <c r="Q38" s="226"/>
      <c r="R38" s="226"/>
      <c r="S38" s="227"/>
      <c r="T38" s="2"/>
      <c r="U38" s="2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</row>
    <row r="39" spans="2:182" ht="19.5" customHeight="1" x14ac:dyDescent="0.15">
      <c r="B39" s="2"/>
      <c r="C39" s="17" t="s">
        <v>5</v>
      </c>
      <c r="D39" s="225">
        <f>設定!D39</f>
        <v>0</v>
      </c>
      <c r="E39" s="226"/>
      <c r="F39" s="226"/>
      <c r="G39" s="227"/>
      <c r="H39" s="225">
        <f>設定!H39</f>
        <v>0</v>
      </c>
      <c r="I39" s="226"/>
      <c r="J39" s="226"/>
      <c r="K39" s="227"/>
      <c r="L39" s="228">
        <f>設定!L39</f>
        <v>0</v>
      </c>
      <c r="M39" s="229"/>
      <c r="N39" s="229"/>
      <c r="O39" s="230"/>
      <c r="P39" s="225">
        <f>設定!P39</f>
        <v>0</v>
      </c>
      <c r="Q39" s="226"/>
      <c r="R39" s="226"/>
      <c r="S39" s="227"/>
      <c r="T39" s="2"/>
      <c r="U39" s="2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</row>
    <row r="40" spans="2:182" ht="18.75" customHeight="1" x14ac:dyDescent="0.15">
      <c r="B40" s="2"/>
      <c r="C40" s="205" t="s">
        <v>69</v>
      </c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"/>
      <c r="U40" s="2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</row>
    <row r="41" spans="2:182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5"/>
      <c r="AZ41" s="65"/>
      <c r="BA41" s="65"/>
      <c r="BB41" s="65"/>
      <c r="BC41" s="65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</row>
    <row r="42" spans="2:182" ht="19.5" customHeight="1" x14ac:dyDescent="0.15">
      <c r="B42" s="2"/>
      <c r="C42" s="19"/>
      <c r="D42" s="207" t="s">
        <v>26</v>
      </c>
      <c r="E42" s="208"/>
      <c r="F42" s="208"/>
      <c r="G42" s="209"/>
      <c r="H42" s="210" t="s">
        <v>15</v>
      </c>
      <c r="I42" s="211"/>
      <c r="J42" s="211"/>
      <c r="K42" s="212"/>
      <c r="L42" s="210" t="s">
        <v>27</v>
      </c>
      <c r="M42" s="211"/>
      <c r="N42" s="211"/>
      <c r="O42" s="213"/>
      <c r="P42" s="207" t="s">
        <v>28</v>
      </c>
      <c r="Q42" s="214"/>
      <c r="R42" s="214"/>
      <c r="S42" s="215"/>
      <c r="T42" s="2"/>
      <c r="U42" s="2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5"/>
      <c r="AI42" s="65"/>
      <c r="AJ42" s="65"/>
      <c r="AK42" s="65"/>
      <c r="AL42" s="65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5"/>
      <c r="AZ42" s="65"/>
      <c r="BA42" s="65"/>
      <c r="BB42" s="65"/>
      <c r="BC42" s="65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</row>
    <row r="43" spans="2:182" ht="26.25" customHeight="1" x14ac:dyDescent="0.15">
      <c r="B43" s="2"/>
      <c r="C43" s="20" t="s">
        <v>48</v>
      </c>
      <c r="D43" s="216">
        <f>設定!D43</f>
        <v>0</v>
      </c>
      <c r="E43" s="217"/>
      <c r="F43" s="217"/>
      <c r="G43" s="218"/>
      <c r="H43" s="219">
        <f>設定!H43</f>
        <v>0</v>
      </c>
      <c r="I43" s="220"/>
      <c r="J43" s="220" t="e">
        <f>IF(#REF!&gt;=P6,ROUNDDOWN(W40,-2),ROUNDDOWN(SUM(L31:O39),-2))</f>
        <v>#REF!</v>
      </c>
      <c r="K43" s="217"/>
      <c r="L43" s="219">
        <f>設定!L43</f>
        <v>0</v>
      </c>
      <c r="M43" s="220"/>
      <c r="N43" s="220" t="e">
        <f>IF(#REF!&gt;=T6,ROUNDDOWN(AA40,-2),ROUNDDOWN(SUM(P31:S39),-2))</f>
        <v>#REF!</v>
      </c>
      <c r="O43" s="221"/>
      <c r="P43" s="222">
        <f>設定!P43</f>
        <v>0</v>
      </c>
      <c r="Q43" s="223"/>
      <c r="R43" s="223"/>
      <c r="S43" s="224"/>
      <c r="T43" s="2"/>
      <c r="U43" s="2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9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9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</row>
    <row r="44" spans="2:182" ht="18.75" customHeight="1" x14ac:dyDescent="0.15">
      <c r="B44" s="2"/>
      <c r="C44" s="21"/>
      <c r="D44" s="21"/>
      <c r="E44" s="21"/>
      <c r="F44" s="21"/>
      <c r="G44" s="21"/>
      <c r="H44" s="177" t="s">
        <v>105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2" ht="26.25" customHeight="1" x14ac:dyDescent="0.15">
      <c r="B45" s="2"/>
      <c r="C45" s="178" t="s">
        <v>25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2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2" ht="127.5" customHeight="1" thickBot="1" x14ac:dyDescent="0.2">
      <c r="B47" s="179" t="s">
        <v>44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1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2" ht="19.5" hidden="1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hidden="1" customHeight="1" x14ac:dyDescent="0.15">
      <c r="W49" s="85" t="s">
        <v>7</v>
      </c>
      <c r="X49" s="93"/>
      <c r="Y49" s="84">
        <v>7</v>
      </c>
    </row>
    <row r="50" spans="23:25" ht="19.5" hidden="1" customHeight="1" x14ac:dyDescent="0.15">
      <c r="Y50" s="84">
        <v>8</v>
      </c>
    </row>
    <row r="51" spans="23:25" ht="19.5" hidden="1" customHeight="1" x14ac:dyDescent="0.15">
      <c r="Y51" s="84">
        <v>9</v>
      </c>
    </row>
    <row r="52" spans="23:25" ht="19.5" hidden="1" customHeight="1" x14ac:dyDescent="0.15">
      <c r="Y52" s="84">
        <v>10</v>
      </c>
    </row>
    <row r="53" spans="23:25" ht="19.5" hidden="1" customHeight="1" x14ac:dyDescent="0.15">
      <c r="Y53" s="84">
        <v>11</v>
      </c>
    </row>
    <row r="54" spans="23:25" ht="19.5" hidden="1" customHeight="1" x14ac:dyDescent="0.15">
      <c r="Y54" s="84">
        <v>12</v>
      </c>
    </row>
    <row r="55" spans="23:25" ht="19.5" hidden="1" customHeight="1" x14ac:dyDescent="0.15">
      <c r="Y55" s="84">
        <v>1</v>
      </c>
    </row>
    <row r="56" spans="23:25" ht="19.5" hidden="1" customHeight="1" x14ac:dyDescent="0.15">
      <c r="Y56" s="84">
        <v>2</v>
      </c>
    </row>
    <row r="57" spans="23:25" ht="19.5" hidden="1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sheetProtection algorithmName="SHA-512" hashValue="dsqgvMOpbBKOZ7cHB4wdDscvPzD9l5m9++NsYgtV2LKP4Qy6CYR0if7ZGT5+Mc+Ekr0m1/d9NkytltopMzgPOw==" saltValue="3TbIIGY3vfo7D5zHi3ePrA==" spinCount="100000" sheet="1" objects="1" scenarios="1"/>
  <mergeCells count="131">
    <mergeCell ref="D5:G5"/>
    <mergeCell ref="H5:K5"/>
    <mergeCell ref="L5:O5"/>
    <mergeCell ref="D6:G6"/>
    <mergeCell ref="H6:K6"/>
    <mergeCell ref="L6:O6"/>
    <mergeCell ref="D7:G7"/>
    <mergeCell ref="H7:K7"/>
    <mergeCell ref="L7:O7"/>
    <mergeCell ref="D8:G8"/>
    <mergeCell ref="H8:K8"/>
    <mergeCell ref="L8:O8"/>
    <mergeCell ref="D12:F12"/>
    <mergeCell ref="G14:I14"/>
    <mergeCell ref="J14:L14"/>
    <mergeCell ref="M14:N14"/>
    <mergeCell ref="O14:P14"/>
    <mergeCell ref="Q14:R14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C24:S24"/>
    <mergeCell ref="F27:K27"/>
    <mergeCell ref="N27:O27"/>
    <mergeCell ref="P27:S27"/>
    <mergeCell ref="N28:O28"/>
    <mergeCell ref="P28:S28"/>
    <mergeCell ref="N29:O29"/>
    <mergeCell ref="P29:S29"/>
    <mergeCell ref="D30:G30"/>
    <mergeCell ref="H30:K30"/>
    <mergeCell ref="L30:O30"/>
    <mergeCell ref="P30:S30"/>
    <mergeCell ref="D31:G31"/>
    <mergeCell ref="H31:K31"/>
    <mergeCell ref="L31:O31"/>
    <mergeCell ref="P31:S31"/>
    <mergeCell ref="D32:G32"/>
    <mergeCell ref="H32:K32"/>
    <mergeCell ref="L32:O32"/>
    <mergeCell ref="P32:S32"/>
    <mergeCell ref="D33:G33"/>
    <mergeCell ref="H33:K33"/>
    <mergeCell ref="L33:O33"/>
    <mergeCell ref="P33:S33"/>
    <mergeCell ref="D34:G34"/>
    <mergeCell ref="H34:K34"/>
    <mergeCell ref="L34:O34"/>
    <mergeCell ref="P34:S34"/>
    <mergeCell ref="D35:G35"/>
    <mergeCell ref="H35:K35"/>
    <mergeCell ref="L35:O35"/>
    <mergeCell ref="P35:S35"/>
    <mergeCell ref="D36:G36"/>
    <mergeCell ref="H36:K36"/>
    <mergeCell ref="L36:O36"/>
    <mergeCell ref="P36:S36"/>
    <mergeCell ref="P43:S43"/>
    <mergeCell ref="D37:G37"/>
    <mergeCell ref="H37:K37"/>
    <mergeCell ref="L37:O37"/>
    <mergeCell ref="P37:S37"/>
    <mergeCell ref="D38:G38"/>
    <mergeCell ref="H38:K38"/>
    <mergeCell ref="L38:O38"/>
    <mergeCell ref="P38:S38"/>
    <mergeCell ref="D39:G39"/>
    <mergeCell ref="H39:K39"/>
    <mergeCell ref="L39:O39"/>
    <mergeCell ref="P39:S39"/>
    <mergeCell ref="H44:S44"/>
    <mergeCell ref="C45:S45"/>
    <mergeCell ref="B47:T47"/>
    <mergeCell ref="B2:T3"/>
    <mergeCell ref="C12:C13"/>
    <mergeCell ref="G12:I13"/>
    <mergeCell ref="J12:L13"/>
    <mergeCell ref="M12:N13"/>
    <mergeCell ref="O12:P13"/>
    <mergeCell ref="Q12:R13"/>
    <mergeCell ref="S12:S13"/>
    <mergeCell ref="L27:M29"/>
    <mergeCell ref="C28:C29"/>
    <mergeCell ref="F28:G29"/>
    <mergeCell ref="H28:H29"/>
    <mergeCell ref="I28:K29"/>
    <mergeCell ref="C40:S40"/>
    <mergeCell ref="D42:G42"/>
    <mergeCell ref="H42:K42"/>
    <mergeCell ref="L42:O42"/>
    <mergeCell ref="P42:S42"/>
    <mergeCell ref="D43:G43"/>
    <mergeCell ref="H43:K43"/>
    <mergeCell ref="L43:O43"/>
  </mergeCells>
  <phoneticPr fontId="1"/>
  <conditionalFormatting sqref="D14:E19">
    <cfRule type="cellIs" dxfId="2" priority="1" operator="between">
      <formula>1</formula>
      <formula>3</formula>
    </cfRule>
  </conditionalFormatting>
  <conditionalFormatting sqref="D20:E22">
    <cfRule type="cellIs" dxfId="1" priority="2" operator="between">
      <formula>1</formula>
      <formula>3</formula>
    </cfRule>
  </conditionalFormatting>
  <dataValidations count="11">
    <dataValidation type="whole" imeMode="disabled" allowBlank="1" showInputMessage="1" showErrorMessage="1" error="整数を入力してください" promptTitle="その他所得（試算する年度の前年1年分）を入力" prompt="給与所得、年金所得以外の所得の合計額を入力してください。_x000a_確定申告書を参照する場合は、第一表の【所得金額等の合計】欄から、給与所得、年金所得を除いた金額を入力してください。" sqref="Q14:R22" xr:uid="{00000000-0002-0000-0000-000000000000}">
      <formula1>-1000000000</formula1>
      <formula2>1000000000</formula2>
    </dataValidation>
    <dataValidation type="whole" imeMode="disabled" operator="greaterThanOrEqual" allowBlank="1" showInputMessage="1" showErrorMessage="1" error="0以上の整数を入力してください" promptTitle="年金収入（試算する年度の前年1年分）を入力" prompt="源泉徴収票の【支払金額】の合計額や、確定申告書第一表の収入金額等の【公的年金等】欄で確認することができます。_x000a_※複数箇所から年金収入がある場合は、合計金額を入力してください。_x000a_※障害年金、遺族年金は含めないでください。" sqref="O14:P22" xr:uid="{00000000-0002-0000-0000-000001000000}">
      <formula1>0</formula1>
    </dataValidation>
    <dataValidation type="whole" imeMode="disabled" operator="greaterThanOrEqual" allowBlank="1" showInputMessage="1" showErrorMessage="1" error="0以上の整数を入力してください" promptTitle="給与収入（試算する年度の前年1年分）を入力" prompt="源泉徴収票の【支払金額】欄や、確定申告書第一表の収入金額等の【給与】欄で確認することができます。_x000a_※複数箇所から給与収入がある場合は、合計金額を入力してください。" sqref="M14:N22" xr:uid="{00000000-0002-0000-0000-000002000000}">
      <formula1>0</formula1>
    </dataValidation>
    <dataValidation type="list" imeMode="disabled" allowBlank="1" showInputMessage="1" showErrorMessage="1" errorTitle="エラー" error="1～12の値を選択してください" promptTitle="加入開始月の選択" prompt="試算する年度（４月から翌年３月）で加入する月のうち、最初の月を選択_x000a_（１年間加入する場合は、「４」を選択）_x000a_※世帯主以外で加入しない場合は、入力不要" sqref="D15:D22" xr:uid="{00000000-0002-0000-0000-000003000000}">
      <formula1>$Y$46:$Y$57</formula1>
    </dataValidation>
    <dataValidation type="list" imeMode="disabled" allowBlank="1" showInputMessage="1" showErrorMessage="1" errorTitle="エラー" error="1～12の値を選択してください" promptTitle="加入最終月の選択" prompt="試算する年度（４月から翌年３月）で加入する月のうち、最後の月を選択_x000a_（１年間加入する場合は、「３」を選択）_x000a_※世帯主以外で加入しない場合は、入力不要" sqref="E15:E22" xr:uid="{00000000-0002-0000-0000-000004000000}">
      <formula1>$Y$46:$Y$57</formula1>
    </dataValidation>
    <dataValidation type="date" imeMode="disabled" allowBlank="1" showInputMessage="1" showErrorMessage="1" promptTitle="生年月日の入力" prompt="下記のうち、いずれかの方法で入力_x000a_　①和暦：「年号+年/月/日」　例：「H1/3/31」_x000a_　②西暦：「年/月/日」　例「1989/3/31」" sqref="G14:I22" xr:uid="{00000000-0002-0000-0000-000005000000}">
      <formula1>1</formula1>
      <formula2>73140</formula2>
    </dataValidation>
    <dataValidation type="list" imeMode="disabled" allowBlank="1" showInputMessage="1" showErrorMessage="1" error="リストから選択してください" sqref="H28:H29" xr:uid="{00000000-0002-0000-0000-000006000000}">
      <formula1>$V$45:$V$46</formula1>
    </dataValidation>
    <dataValidation type="list" imeMode="disabled" allowBlank="1" showInputMessage="1" showErrorMessage="1" error="リストから選択してください" promptTitle="非自発的失業者の軽減制度" prompt="該当する場合は‘‘〇‘‘を選択_x000a_非自発的失業者（雇用保険の【特定受給者】または【特定理由離職者】の受給・資格を有する人）が対象です。詳細な要件は、HP等でご確認ください。_x000a_なお、資格の手続きは、住民課国保年金係の窓口にてご相談ください。_x000a_" sqref="S14:S22" xr:uid="{00000000-0002-0000-0000-000007000000}">
      <formula1>$V$45</formula1>
    </dataValidation>
    <dataValidation type="list" imeMode="disabled" allowBlank="1" showInputMessage="1" showErrorMessage="1" errorTitle="エラー" error="0～12の値を選択してください" promptTitle="加入開始月の選択" prompt="試算する年度（４月から翌年３月）で加入する月のうち、最初の月を選択_x000a_（１年間加入する場合は、「４」を選択）_x000a_※世帯主で加入しない場合、空欄または「０」を選択" sqref="D14" xr:uid="{00000000-0002-0000-0000-000008000000}">
      <formula1>$Y$45:$Y$57</formula1>
    </dataValidation>
    <dataValidation type="list" imeMode="disabled" allowBlank="1" showInputMessage="1" showErrorMessage="1" errorTitle="エラー" error="0～12の値を選択してください" promptTitle="加入最終月の選択" prompt="試算する年度（４月から翌年３月）で加入する月のうち、最後の月を選択_x000a_（１年間加入する場合は、「３」を選択）_x000a_※世帯主で加入しない場合、空欄または「０」を選択" sqref="E14" xr:uid="{00000000-0002-0000-0000-000009000000}">
      <formula1>$Y$45:$Y$57</formula1>
    </dataValidation>
    <dataValidation allowBlank="1" showInputMessage="1" showErrorMessage="1" promptTitle="加入月数" prompt="75歳の誕生月以降は、後期高齢者医療保険へ移行するため、加入月数には含まれません。" sqref="F14:F22" xr:uid="{00000000-0002-0000-0000-00000A000000}"/>
  </dataValidations>
  <printOptions horizontalCentered="1" verticalCentered="1"/>
  <pageMargins left="0" right="0" top="0.23622047244094488" bottom="0.23622047244094488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A68"/>
  <sheetViews>
    <sheetView view="pageBreakPreview" topLeftCell="A10" zoomScaleSheetLayoutView="100" workbookViewId="0">
      <selection activeCell="V29" sqref="V29:AL29"/>
    </sheetView>
  </sheetViews>
  <sheetFormatPr defaultColWidth="5.875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customWidth="1"/>
    <col min="33" max="42" width="11.25" style="1" customWidth="1"/>
    <col min="43" max="44" width="9" style="1" customWidth="1"/>
    <col min="45" max="48" width="11.25" style="1" customWidth="1"/>
    <col min="49" max="49" width="12.375" style="1" customWidth="1"/>
    <col min="50" max="53" width="11.25" style="1" customWidth="1"/>
    <col min="54" max="54" width="12.375" style="1" customWidth="1"/>
    <col min="55" max="55" width="12.375" style="1" customWidth="1" collapsed="1"/>
    <col min="56" max="57" width="5.875" style="1"/>
    <col min="58" max="58" width="5.875" style="1" collapsed="1"/>
    <col min="59" max="59" width="5.875" style="1"/>
    <col min="60" max="63" width="5.875" style="1" collapsed="1"/>
    <col min="64" max="64" width="11.125" style="1" bestFit="1" customWidth="1"/>
    <col min="65" max="65" width="9.125" style="1" bestFit="1" customWidth="1"/>
    <col min="66" max="66" width="11.125" style="1" bestFit="1" customWidth="1"/>
    <col min="67" max="67" width="5.875" style="1"/>
    <col min="68" max="72" width="7.375" style="1" customWidth="1"/>
    <col min="73" max="89" width="5.875" style="1"/>
    <col min="90" max="90" width="6.875" style="1" bestFit="1" customWidth="1"/>
    <col min="91" max="169" width="5.875" style="1"/>
    <col min="170" max="170" width="6" style="1" bestFit="1" customWidth="1"/>
    <col min="171" max="181" width="5.875" style="1"/>
    <col min="182" max="182" width="6" style="1" bestFit="1" customWidth="1"/>
    <col min="183" max="16384" width="5.875" style="1"/>
  </cols>
  <sheetData>
    <row r="1" spans="2:54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"賦課年度　"&amp;AC3&amp;" 年度"</f>
        <v>賦課年度　令和6 年度</v>
      </c>
      <c r="U1" s="2"/>
    </row>
    <row r="2" spans="2:54" ht="11.25" customHeight="1" x14ac:dyDescent="0.15">
      <c r="B2" s="182" t="s">
        <v>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2"/>
      <c r="W2" s="294" t="s">
        <v>82</v>
      </c>
      <c r="X2" s="294"/>
      <c r="Y2" s="294"/>
      <c r="Z2" s="294"/>
      <c r="AA2" s="294"/>
    </row>
    <row r="3" spans="2:54" ht="11.25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"/>
      <c r="W3" s="294"/>
      <c r="X3" s="294"/>
      <c r="Y3" s="294"/>
      <c r="Z3" s="294"/>
      <c r="AA3" s="294"/>
      <c r="AC3" s="96" t="str">
        <f>TEXT(VALUE(AC4&amp;"/4/1"),"[$-411]ggge")</f>
        <v>令和6</v>
      </c>
    </row>
    <row r="4" spans="2:54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10" t="s">
        <v>76</v>
      </c>
      <c r="X4" s="110"/>
      <c r="Y4" s="110"/>
      <c r="Z4" s="110"/>
      <c r="AA4" s="134"/>
      <c r="AB4" s="136" t="s">
        <v>36</v>
      </c>
      <c r="AC4" s="176">
        <v>2024</v>
      </c>
    </row>
    <row r="5" spans="2:54" ht="18" customHeight="1" x14ac:dyDescent="0.15">
      <c r="B5" s="2"/>
      <c r="C5" s="7"/>
      <c r="D5" s="212" t="s">
        <v>14</v>
      </c>
      <c r="E5" s="212"/>
      <c r="F5" s="212"/>
      <c r="G5" s="184"/>
      <c r="H5" s="184" t="s">
        <v>17</v>
      </c>
      <c r="I5" s="184"/>
      <c r="J5" s="184"/>
      <c r="K5" s="184"/>
      <c r="L5" s="184" t="s">
        <v>22</v>
      </c>
      <c r="M5" s="184"/>
      <c r="N5" s="184"/>
      <c r="O5" s="273"/>
      <c r="P5" s="2"/>
      <c r="Q5" s="54" t="s">
        <v>73</v>
      </c>
      <c r="R5" s="2"/>
      <c r="S5" s="2"/>
      <c r="T5" s="2"/>
      <c r="U5" s="2"/>
      <c r="W5" s="7"/>
      <c r="X5" s="337" t="s">
        <v>14</v>
      </c>
      <c r="Y5" s="184"/>
      <c r="Z5" s="210" t="s">
        <v>17</v>
      </c>
      <c r="AA5" s="211"/>
      <c r="AB5" s="211"/>
      <c r="AC5" s="212"/>
      <c r="AD5" s="210" t="s">
        <v>22</v>
      </c>
      <c r="AE5" s="211"/>
      <c r="AF5" s="211"/>
      <c r="AG5" s="213"/>
    </row>
    <row r="6" spans="2:54" ht="18" customHeight="1" x14ac:dyDescent="0.15">
      <c r="B6" s="2"/>
      <c r="C6" s="8" t="s">
        <v>26</v>
      </c>
      <c r="D6" s="274">
        <f>X6</f>
        <v>7.0000000000000007E-2</v>
      </c>
      <c r="E6" s="274"/>
      <c r="F6" s="274"/>
      <c r="G6" s="275"/>
      <c r="H6" s="276">
        <f>Z6</f>
        <v>32000</v>
      </c>
      <c r="I6" s="276"/>
      <c r="J6" s="276"/>
      <c r="K6" s="276"/>
      <c r="L6" s="276">
        <f>AD6</f>
        <v>650000</v>
      </c>
      <c r="M6" s="276"/>
      <c r="N6" s="276"/>
      <c r="O6" s="277"/>
      <c r="P6" s="2"/>
      <c r="Q6" s="55"/>
      <c r="R6" s="6" t="s">
        <v>70</v>
      </c>
      <c r="S6" s="2"/>
      <c r="T6" s="2"/>
      <c r="U6" s="2"/>
      <c r="W6" s="8" t="s">
        <v>26</v>
      </c>
      <c r="X6" s="338">
        <v>7.0000000000000007E-2</v>
      </c>
      <c r="Y6" s="339"/>
      <c r="Z6" s="340">
        <v>32000</v>
      </c>
      <c r="AA6" s="341"/>
      <c r="AB6" s="341"/>
      <c r="AC6" s="342"/>
      <c r="AD6" s="340">
        <v>650000</v>
      </c>
      <c r="AE6" s="341"/>
      <c r="AF6" s="341"/>
      <c r="AG6" s="343"/>
    </row>
    <row r="7" spans="2:54" ht="18" customHeight="1" x14ac:dyDescent="0.15">
      <c r="B7" s="2"/>
      <c r="C7" s="9" t="s">
        <v>15</v>
      </c>
      <c r="D7" s="278">
        <f>X7</f>
        <v>2.5000000000000001E-2</v>
      </c>
      <c r="E7" s="278"/>
      <c r="F7" s="278"/>
      <c r="G7" s="279"/>
      <c r="H7" s="280">
        <f>Z7</f>
        <v>10000</v>
      </c>
      <c r="I7" s="280"/>
      <c r="J7" s="280"/>
      <c r="K7" s="280"/>
      <c r="L7" s="280">
        <f>AD7</f>
        <v>240000</v>
      </c>
      <c r="M7" s="280"/>
      <c r="N7" s="280"/>
      <c r="O7" s="281"/>
      <c r="P7" s="2"/>
      <c r="Q7" s="6" t="s">
        <v>72</v>
      </c>
      <c r="R7" s="2"/>
      <c r="S7" s="2"/>
      <c r="T7" s="2"/>
      <c r="U7" s="2"/>
      <c r="W7" s="9" t="s">
        <v>15</v>
      </c>
      <c r="X7" s="325">
        <v>2.5000000000000001E-2</v>
      </c>
      <c r="Y7" s="326"/>
      <c r="Z7" s="327">
        <v>10000</v>
      </c>
      <c r="AA7" s="328"/>
      <c r="AB7" s="328"/>
      <c r="AC7" s="329"/>
      <c r="AD7" s="327">
        <v>240000</v>
      </c>
      <c r="AE7" s="328"/>
      <c r="AF7" s="328"/>
      <c r="AG7" s="330"/>
    </row>
    <row r="8" spans="2:54" ht="18" customHeight="1" x14ac:dyDescent="0.15">
      <c r="B8" s="2"/>
      <c r="C8" s="10" t="s">
        <v>27</v>
      </c>
      <c r="D8" s="259">
        <f>X8</f>
        <v>2.1999999999999999E-2</v>
      </c>
      <c r="E8" s="259"/>
      <c r="F8" s="259"/>
      <c r="G8" s="260"/>
      <c r="H8" s="261">
        <f>Z8</f>
        <v>10000</v>
      </c>
      <c r="I8" s="261"/>
      <c r="J8" s="261"/>
      <c r="K8" s="261"/>
      <c r="L8" s="261">
        <f>AD8</f>
        <v>170000</v>
      </c>
      <c r="M8" s="261"/>
      <c r="N8" s="261"/>
      <c r="O8" s="262"/>
      <c r="P8" s="2"/>
      <c r="Q8" s="2"/>
      <c r="R8" s="2"/>
      <c r="S8" s="2"/>
      <c r="T8" s="2"/>
      <c r="U8" s="2"/>
      <c r="W8" s="10" t="s">
        <v>27</v>
      </c>
      <c r="X8" s="331">
        <v>2.1999999999999999E-2</v>
      </c>
      <c r="Y8" s="332"/>
      <c r="Z8" s="333">
        <v>10000</v>
      </c>
      <c r="AA8" s="334"/>
      <c r="AB8" s="334"/>
      <c r="AC8" s="335"/>
      <c r="AD8" s="333">
        <v>170000</v>
      </c>
      <c r="AE8" s="334"/>
      <c r="AF8" s="334"/>
      <c r="AG8" s="336"/>
    </row>
    <row r="9" spans="2:54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W9" s="295" t="s">
        <v>47</v>
      </c>
      <c r="X9" s="288" t="s">
        <v>92</v>
      </c>
      <c r="Y9" s="288"/>
      <c r="Z9" s="288" t="s">
        <v>96</v>
      </c>
      <c r="AA9" s="288"/>
      <c r="AB9" s="288" t="s">
        <v>93</v>
      </c>
      <c r="AC9" s="289"/>
      <c r="AD9" s="297" t="s">
        <v>97</v>
      </c>
      <c r="AE9" s="288" t="s">
        <v>71</v>
      </c>
      <c r="AF9" s="289"/>
    </row>
    <row r="10" spans="2:54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W10" s="296"/>
      <c r="X10" s="290"/>
      <c r="Y10" s="290"/>
      <c r="Z10" s="290"/>
      <c r="AA10" s="290"/>
      <c r="AB10" s="290"/>
      <c r="AC10" s="291"/>
      <c r="AD10" s="298"/>
      <c r="AE10" s="290"/>
      <c r="AF10" s="291"/>
    </row>
    <row r="11" spans="2:54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102"/>
      <c r="W11" s="111">
        <f>VALUE(AC4-6&amp;"/4/2")</f>
        <v>43192</v>
      </c>
      <c r="X11" s="122">
        <f>VALUE(AC4-40&amp;"/4/1")</f>
        <v>30773</v>
      </c>
      <c r="Y11" s="125">
        <f>VALUE(AC4-40+1&amp;"/3/31")</f>
        <v>31137</v>
      </c>
      <c r="Z11" s="122">
        <f>VALUE(AC4-65&amp;"/4/1")</f>
        <v>21641</v>
      </c>
      <c r="AA11" s="125">
        <f>VALUE(AC4-65+1&amp;"/3/31")</f>
        <v>22006</v>
      </c>
      <c r="AB11" s="122">
        <f>VALUE(AC4-75&amp;"/4/1")</f>
        <v>17989</v>
      </c>
      <c r="AC11" s="140">
        <f>VALUE(AC4-75+1&amp;"/3/31")</f>
        <v>18353</v>
      </c>
      <c r="AD11" s="144">
        <f>VALUE(AC4-65&amp;"/1/1")</f>
        <v>21551</v>
      </c>
      <c r="AE11" s="122">
        <f>VALUE(AC4&amp;"/4/1")</f>
        <v>45383</v>
      </c>
      <c r="AF11" s="140">
        <f>VALUE(AC4+1&amp;"/3/31")</f>
        <v>45747</v>
      </c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65"/>
      <c r="AR11" s="166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2:54" ht="14.25" x14ac:dyDescent="0.15">
      <c r="B12" s="4"/>
      <c r="C12" s="183"/>
      <c r="D12" s="263" t="s">
        <v>91</v>
      </c>
      <c r="E12" s="264"/>
      <c r="F12" s="264"/>
      <c r="G12" s="184" t="s">
        <v>87</v>
      </c>
      <c r="H12" s="184"/>
      <c r="I12" s="184"/>
      <c r="J12" s="184" t="s">
        <v>0</v>
      </c>
      <c r="K12" s="184"/>
      <c r="L12" s="184"/>
      <c r="M12" s="185" t="s">
        <v>57</v>
      </c>
      <c r="N12" s="185"/>
      <c r="O12" s="185" t="s">
        <v>59</v>
      </c>
      <c r="P12" s="185"/>
      <c r="Q12" s="185" t="s">
        <v>38</v>
      </c>
      <c r="R12" s="186"/>
      <c r="S12" s="187" t="s">
        <v>55</v>
      </c>
      <c r="T12" s="61"/>
      <c r="U12" s="2"/>
      <c r="V12" s="320" t="s">
        <v>56</v>
      </c>
      <c r="W12" s="321"/>
      <c r="X12" s="321"/>
      <c r="Y12" s="322"/>
      <c r="Z12" s="313" t="s">
        <v>40</v>
      </c>
      <c r="AA12" s="314"/>
      <c r="AB12" s="314"/>
      <c r="AC12" s="315"/>
      <c r="AD12" s="292" t="s">
        <v>24</v>
      </c>
      <c r="AE12" s="320" t="s">
        <v>6</v>
      </c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2"/>
      <c r="AQ12" s="323" t="s">
        <v>3</v>
      </c>
      <c r="AR12" s="167" t="s">
        <v>58</v>
      </c>
      <c r="AS12" s="321" t="s">
        <v>60</v>
      </c>
      <c r="AT12" s="321"/>
      <c r="AU12" s="321"/>
      <c r="AV12" s="321"/>
      <c r="AW12" s="321"/>
      <c r="AX12" s="321" t="s">
        <v>63</v>
      </c>
      <c r="AY12" s="321"/>
      <c r="AZ12" s="321"/>
      <c r="BA12" s="321"/>
      <c r="BB12" s="322"/>
    </row>
    <row r="13" spans="2:54" ht="14.25" x14ac:dyDescent="0.15">
      <c r="B13" s="4"/>
      <c r="C13" s="183"/>
      <c r="D13" s="26" t="s">
        <v>88</v>
      </c>
      <c r="E13" s="33" t="s">
        <v>89</v>
      </c>
      <c r="F13" s="33" t="s">
        <v>41</v>
      </c>
      <c r="G13" s="184"/>
      <c r="H13" s="184"/>
      <c r="I13" s="184"/>
      <c r="J13" s="184"/>
      <c r="K13" s="184"/>
      <c r="L13" s="184"/>
      <c r="M13" s="185"/>
      <c r="N13" s="185"/>
      <c r="O13" s="185"/>
      <c r="P13" s="185"/>
      <c r="Q13" s="185"/>
      <c r="R13" s="186"/>
      <c r="S13" s="187"/>
      <c r="T13" s="62"/>
      <c r="U13" s="2"/>
      <c r="V13" s="103" t="s">
        <v>29</v>
      </c>
      <c r="W13" s="112" t="s">
        <v>19</v>
      </c>
      <c r="X13" s="112" t="s">
        <v>20</v>
      </c>
      <c r="Y13" s="126" t="s">
        <v>34</v>
      </c>
      <c r="Z13" s="103" t="s">
        <v>28</v>
      </c>
      <c r="AA13" s="112" t="s">
        <v>19</v>
      </c>
      <c r="AB13" s="137" t="s">
        <v>21</v>
      </c>
      <c r="AC13" s="141" t="s">
        <v>30</v>
      </c>
      <c r="AD13" s="293"/>
      <c r="AE13" s="103" t="s">
        <v>49</v>
      </c>
      <c r="AF13" s="152">
        <v>550999</v>
      </c>
      <c r="AG13" s="152">
        <v>1618999</v>
      </c>
      <c r="AH13" s="152">
        <v>1619999</v>
      </c>
      <c r="AI13" s="152">
        <v>1621999</v>
      </c>
      <c r="AJ13" s="152">
        <v>1623999</v>
      </c>
      <c r="AK13" s="152">
        <v>1627999</v>
      </c>
      <c r="AL13" s="152">
        <v>1799999</v>
      </c>
      <c r="AM13" s="152">
        <v>3599999</v>
      </c>
      <c r="AN13" s="152">
        <v>6599999</v>
      </c>
      <c r="AO13" s="152">
        <v>8499999</v>
      </c>
      <c r="AP13" s="162">
        <v>8500000</v>
      </c>
      <c r="AQ13" s="324"/>
      <c r="AR13" s="103" t="s">
        <v>49</v>
      </c>
      <c r="AS13" s="152">
        <v>1299999</v>
      </c>
      <c r="AT13" s="152">
        <v>4099999</v>
      </c>
      <c r="AU13" s="152">
        <v>7699999</v>
      </c>
      <c r="AV13" s="152">
        <v>9999999</v>
      </c>
      <c r="AW13" s="168">
        <v>10000000</v>
      </c>
      <c r="AX13" s="152">
        <v>3299999</v>
      </c>
      <c r="AY13" s="152">
        <v>4099999</v>
      </c>
      <c r="AZ13" s="152">
        <v>7699999</v>
      </c>
      <c r="BA13" s="152">
        <v>9999999</v>
      </c>
      <c r="BB13" s="162">
        <v>10000000</v>
      </c>
    </row>
    <row r="14" spans="2:54" ht="21" customHeight="1" x14ac:dyDescent="0.15">
      <c r="B14" s="4"/>
      <c r="C14" s="14" t="s">
        <v>1</v>
      </c>
      <c r="D14" s="27">
        <f>A4たて!D14</f>
        <v>0</v>
      </c>
      <c r="E14" s="34">
        <f>A4たて!E14</f>
        <v>0</v>
      </c>
      <c r="F14" s="40">
        <f t="shared" ref="F14:F22" si="0">COUNTIF($EO31:$EZ31,"&gt;0")</f>
        <v>0</v>
      </c>
      <c r="G14" s="265">
        <f>A4たて!G14</f>
        <v>0</v>
      </c>
      <c r="H14" s="266"/>
      <c r="I14" s="267"/>
      <c r="J14" s="268">
        <f>SUM(IF(S14="○",AE14*30/100,AE14),AR14,Q14)-AD14</f>
        <v>0</v>
      </c>
      <c r="K14" s="269"/>
      <c r="L14" s="270"/>
      <c r="M14" s="271">
        <f>A4たて!M14</f>
        <v>0</v>
      </c>
      <c r="N14" s="271"/>
      <c r="O14" s="271">
        <f>A4たて!O14</f>
        <v>0</v>
      </c>
      <c r="P14" s="271"/>
      <c r="Q14" s="271">
        <f>A4たて!Q14</f>
        <v>0</v>
      </c>
      <c r="R14" s="272"/>
      <c r="S14" s="57">
        <f>A4たて!S14</f>
        <v>0</v>
      </c>
      <c r="T14" s="62"/>
      <c r="U14" s="2"/>
      <c r="V14" s="104">
        <f>SUM(W14:Y14)</f>
        <v>0</v>
      </c>
      <c r="W14" s="113">
        <f>IF(S14="○",AE14*30/100,AE14)</f>
        <v>0</v>
      </c>
      <c r="X14" s="113">
        <f>IF(AND(G14&lt;=AD11,AR14&gt;150000),AR14-150000,AR14)</f>
        <v>0</v>
      </c>
      <c r="Y14" s="127">
        <f>Q14</f>
        <v>0</v>
      </c>
      <c r="Z14" s="103" t="str">
        <f>IF(OR(AA14="〇",AB14="〇",AC14="〇"),"〇","")</f>
        <v/>
      </c>
      <c r="AA14" s="112" t="str">
        <f>IF(AE14&gt;0,"〇","")</f>
        <v/>
      </c>
      <c r="AB14" s="112" t="str">
        <f>IF(AND($G14&lt;=$AD$11,SUM(AX14:BB14)&gt;150000),"〇","")</f>
        <v/>
      </c>
      <c r="AC14" s="126" t="str">
        <f>IF(AND($G14&gt;$AD$11,SUM(AS14:AW14)&gt;0),"〇","")</f>
        <v/>
      </c>
      <c r="AD14" s="145">
        <f>IF(AND(AND(AE14&gt;0,AR14&gt;0),AE14+AR14&gt;100000),100000,0)</f>
        <v>0</v>
      </c>
      <c r="AE14" s="149">
        <f>MAX(AF14:AP14)</f>
        <v>0</v>
      </c>
      <c r="AF14" s="153">
        <f t="shared" ref="AF14:AF22" si="1">IF($M14&lt;=AF$13,0,0)</f>
        <v>0</v>
      </c>
      <c r="AG14" s="153">
        <f t="shared" ref="AG14:AG22" si="2">IF(AND($M14&gt;=AF$13+1,$M14&lt;=AG$13),$M14-550000,0)</f>
        <v>0</v>
      </c>
      <c r="AH14" s="153">
        <f t="shared" ref="AH14:AH22" si="3">IF(AND($M14&gt;=AG$13+1,$M14&lt;=AH$13),1069000,0)</f>
        <v>0</v>
      </c>
      <c r="AI14" s="153">
        <f t="shared" ref="AI14:AI22" si="4">IF(AND($M14&gt;=AH$13+1,$M14&lt;=AI$13),1070000,0)</f>
        <v>0</v>
      </c>
      <c r="AJ14" s="153">
        <f t="shared" ref="AJ14:AJ22" si="5">IF(AND($M14&gt;=AI$13+1,$M14&lt;=AJ$13),1072000,0)</f>
        <v>0</v>
      </c>
      <c r="AK14" s="153">
        <f t="shared" ref="AK14:AK22" si="6">IF(AND($M14&gt;=AJ$13+1,$M14&lt;=AK$13),1074000,0)</f>
        <v>0</v>
      </c>
      <c r="AL14" s="153">
        <f t="shared" ref="AL14:AL22" si="7">IF(AND(M14&gt;=AK$13+1,$M14&lt;=AL$13),ROUNDDOWN($M14/4,-3)*2.4+100000,0)</f>
        <v>0</v>
      </c>
      <c r="AM14" s="153">
        <f t="shared" ref="AM14:AM22" si="8">IF(AND($M14&gt;=AL$13+1,$M14&lt;=AM$13),ROUNDDOWN($M14/4,-3)*2.8-80000,0)</f>
        <v>0</v>
      </c>
      <c r="AN14" s="153">
        <f t="shared" ref="AN14:AN22" si="9">IF(AND($M14&gt;=AM$13+1,$M14&lt;=AN$13),ROUNDDOWN($M14/4,-3)*3.2-440000,0)</f>
        <v>0</v>
      </c>
      <c r="AO14" s="153">
        <f t="shared" ref="AO14:AO22" si="10">IF(AND($M14&gt;=AN$13+1,$M14&lt;=AO$13),INT($M14*0.9)-1100000,0)</f>
        <v>0</v>
      </c>
      <c r="AP14" s="163">
        <f t="shared" ref="AP14:AP22" si="11">IF($M14&gt;=AP$13,$M14-1950000,0)</f>
        <v>0</v>
      </c>
      <c r="AQ14" s="145">
        <f>AE14+Q14</f>
        <v>0</v>
      </c>
      <c r="AR14" s="149">
        <f t="shared" ref="AR14:AR22" si="12">IF($G14&lt;=$AD$11,MAX(AX14:BB14),MAX(AS14:AW14))</f>
        <v>0</v>
      </c>
      <c r="AS14" s="153">
        <f t="shared" ref="AS14:AS22" si="13">IF(AND($O14&gt;400000,$O14&lt;=AS$13),$O14-IF($AQ14&lt;=10000000,600000,IF($AQ14&lt;=20000000,500000,IF($AQ14&gt;=20000001,400000))),0)</f>
        <v>0</v>
      </c>
      <c r="AT14" s="153">
        <f t="shared" ref="AT14:AT22" si="14">IF(AND($O14&gt;=AS$13+1,$O14&lt;=AT$13),INT($O14*0.75)-IF($AQ14&lt;=10000000,275000,IF($AQ14&lt;=20000000,175000,IF($AQ14&gt;=20000001,75000))),0)</f>
        <v>0</v>
      </c>
      <c r="AU14" s="153">
        <f t="shared" ref="AU14:AU22" si="15">IF(AND($O14&gt;=AT$13+1,$O14&lt;=AU$13),INT($O14*0.85)-IF($AQ14&lt;=10000000,685000,IF($AQ14&lt;=20000000,585000,IF($AQ14&gt;=20000001,485000))),0)</f>
        <v>0</v>
      </c>
      <c r="AV14" s="153">
        <f t="shared" ref="AV14:AV22" si="16">IF(AND($O14&gt;=AU$13+1,$O14&lt;=AV$13),INT($O14*0.95)-IF($AQ14&lt;=10000000,1455000,IF($AQ14&lt;=20000000,1355000,IF($AQ14&gt;=20000001,1255000))),0)</f>
        <v>0</v>
      </c>
      <c r="AW14" s="153">
        <f t="shared" ref="AW14:AW22" si="17">IF($O14&gt;=AW$13,$O14-IF($AQ14&lt;=10000000,1955000,IF($AQ14&lt;=20000000,1855000,IF($AQ14&gt;=20000001,1755000))),0)</f>
        <v>0</v>
      </c>
      <c r="AX14" s="153">
        <f t="shared" ref="AX14:AX22" si="18">IF(AND($O14&gt;900000,$O14&lt;=AX$13),$O14-IF($AQ14&lt;=10000000,1100000,IF($AQ14&lt;=20000000,1000000,IF($AQ14&gt;=20000001,900000))),0)</f>
        <v>0</v>
      </c>
      <c r="AY14" s="153">
        <f t="shared" ref="AY14:AY22" si="19">IF(AND($O14&gt;=AX$13+1,$O14&lt;=AY$13),INT($O14*0.75)-IF($AQ14&lt;=10000000,275000,IF($AQ14&lt;=20000000,175000,IF($AQ14&gt;=20000001,75000))),0)</f>
        <v>0</v>
      </c>
      <c r="AZ14" s="153">
        <f t="shared" ref="AZ14:AZ22" si="20">IF(AND($O14&gt;=AY$13+1,$O14&lt;=AZ$13),INT($O14*0.85)-IF($AQ14&lt;=10000000,685000,IF($AQ14&lt;=20000000,585000,IF($AQ14&gt;=20000001,485000))),0)</f>
        <v>0</v>
      </c>
      <c r="BA14" s="153">
        <f t="shared" ref="BA14:BA22" si="21">IF(AND($O14&gt;=AZ$13+1,$O14&lt;=BA$13),INT($O14*0.95)-IF($AQ14&lt;=10000000,1455000,IF($AQ14&lt;=20000000,1355000,IF($AQ14&gt;=20000001,1255000))),0)</f>
        <v>0</v>
      </c>
      <c r="BB14" s="163">
        <f t="shared" ref="BB14:BB22" si="22">IF($O14&gt;=BB$13,$O14-IF($AQ14&lt;=10000000,1955000,IF($AQ14&lt;=20000000,1855000,IF($AQ14&gt;=20000001,1755000))),0)</f>
        <v>0</v>
      </c>
    </row>
    <row r="15" spans="2:54" ht="21" customHeight="1" x14ac:dyDescent="0.15">
      <c r="B15" s="4"/>
      <c r="C15" s="15" t="s">
        <v>2</v>
      </c>
      <c r="D15" s="28">
        <f>A4たて!D15</f>
        <v>0</v>
      </c>
      <c r="E15" s="35">
        <f>A4たて!E15</f>
        <v>0</v>
      </c>
      <c r="F15" s="41">
        <f t="shared" si="0"/>
        <v>0</v>
      </c>
      <c r="G15" s="241">
        <f>A4たて!G15</f>
        <v>0</v>
      </c>
      <c r="H15" s="242"/>
      <c r="I15" s="243"/>
      <c r="J15" s="257">
        <f t="shared" ref="J15:J22" si="23">SUM(IF(S15="○",AE15*30/100,AE15),AR15,IF(F15&gt;0,Q15,0))-AD15</f>
        <v>0</v>
      </c>
      <c r="K15" s="258"/>
      <c r="L15" s="258"/>
      <c r="M15" s="246">
        <f>A4たて!M15</f>
        <v>0</v>
      </c>
      <c r="N15" s="246"/>
      <c r="O15" s="246">
        <f>A4たて!O15</f>
        <v>0</v>
      </c>
      <c r="P15" s="246"/>
      <c r="Q15" s="247">
        <f>A4たて!Q15</f>
        <v>0</v>
      </c>
      <c r="R15" s="248"/>
      <c r="S15" s="58">
        <f>A4たて!S15</f>
        <v>0</v>
      </c>
      <c r="T15" s="62"/>
      <c r="U15" s="2"/>
      <c r="V15" s="104">
        <f t="shared" ref="V15:V22" si="24">SUM(W15:Y15)</f>
        <v>0</v>
      </c>
      <c r="W15" s="113">
        <f t="shared" ref="W15:W22" si="25">IF(AA15="〇",IF(S15="○",AE15*30/100,AE15),0)</f>
        <v>0</v>
      </c>
      <c r="X15" s="113">
        <f t="shared" ref="X15:X22" si="26">IF(OR(AB15="〇",AC15="〇"),IF(AND(G15&lt;=AD11,AR15&gt;150000),AR15-150000,AR15),0)</f>
        <v>0</v>
      </c>
      <c r="Y15" s="127">
        <f t="shared" ref="Y15:Y22" si="27">IF($FO32=_xlfn.MINIFS($FO$31:$FO$39,$FO$31:$FO$39,"&gt;0"),Q15,0)</f>
        <v>0</v>
      </c>
      <c r="Z15" s="103" t="str">
        <f t="shared" ref="Z15:Z22" si="28">IF(F15&gt;0,IF(OR(AA15="〇",AB15="〇",AC15="〇"),"〇",""),"")</f>
        <v/>
      </c>
      <c r="AA15" s="112" t="str">
        <f t="shared" ref="AA15:AA22" si="29">IF($FO32=_xlfn.MINIFS($FO$31:$FO$39,$FO$31:$FO$39,"&gt;0"),IF(AE15&gt;0,"〇",""),"")</f>
        <v/>
      </c>
      <c r="AB15" s="112" t="str">
        <f t="shared" ref="AB15:AB22" si="30">IF($FO32=_xlfn.MINIFS($FO$31:$FO$39,$FO$31:$FO$39,"&gt;0"),IF(AND($G15&lt;=$AD$11,SUM(AX15:BB15)&gt;150000),"〇",""),"")</f>
        <v/>
      </c>
      <c r="AC15" s="126" t="str">
        <f t="shared" ref="AC15:AC22" si="31">IF($FO32=_xlfn.MINIFS($FO$31:$FO$39,$FO$31:$FO$39,"&gt;0"),IF(AND($G15&gt;$AD$11,SUM(AS15:AW15)&gt;0),"〇",""),"")</f>
        <v/>
      </c>
      <c r="AD15" s="145">
        <f t="shared" ref="AD15:AD22" si="32">IF(AND(AND(AE15&gt;0,AR15&gt;0),AE15+AR15&gt;100000),100000,0)</f>
        <v>0</v>
      </c>
      <c r="AE15" s="149">
        <f t="shared" ref="AE15:AE22" si="33">IF(F15&gt;0,MAX(AF15:AP15),0)</f>
        <v>0</v>
      </c>
      <c r="AF15" s="153">
        <f t="shared" si="1"/>
        <v>0</v>
      </c>
      <c r="AG15" s="153">
        <f t="shared" si="2"/>
        <v>0</v>
      </c>
      <c r="AH15" s="153">
        <f t="shared" si="3"/>
        <v>0</v>
      </c>
      <c r="AI15" s="153">
        <f t="shared" si="4"/>
        <v>0</v>
      </c>
      <c r="AJ15" s="153">
        <f t="shared" si="5"/>
        <v>0</v>
      </c>
      <c r="AK15" s="153">
        <f t="shared" si="6"/>
        <v>0</v>
      </c>
      <c r="AL15" s="153">
        <f t="shared" si="7"/>
        <v>0</v>
      </c>
      <c r="AM15" s="153">
        <f t="shared" si="8"/>
        <v>0</v>
      </c>
      <c r="AN15" s="153">
        <f t="shared" si="9"/>
        <v>0</v>
      </c>
      <c r="AO15" s="153">
        <f t="shared" si="10"/>
        <v>0</v>
      </c>
      <c r="AP15" s="163">
        <f t="shared" si="11"/>
        <v>0</v>
      </c>
      <c r="AQ15" s="145">
        <f t="shared" ref="AQ15:AQ22" si="34">AE15+IF(F15&gt;0,Q15,0)</f>
        <v>0</v>
      </c>
      <c r="AR15" s="149">
        <f t="shared" si="12"/>
        <v>0</v>
      </c>
      <c r="AS15" s="153">
        <f t="shared" si="13"/>
        <v>0</v>
      </c>
      <c r="AT15" s="153">
        <f t="shared" si="14"/>
        <v>0</v>
      </c>
      <c r="AU15" s="153">
        <f t="shared" si="15"/>
        <v>0</v>
      </c>
      <c r="AV15" s="153">
        <f t="shared" si="16"/>
        <v>0</v>
      </c>
      <c r="AW15" s="153">
        <f t="shared" si="17"/>
        <v>0</v>
      </c>
      <c r="AX15" s="153">
        <f t="shared" si="18"/>
        <v>0</v>
      </c>
      <c r="AY15" s="153">
        <f t="shared" si="19"/>
        <v>0</v>
      </c>
      <c r="AZ15" s="153">
        <f t="shared" si="20"/>
        <v>0</v>
      </c>
      <c r="BA15" s="153">
        <f t="shared" si="21"/>
        <v>0</v>
      </c>
      <c r="BB15" s="163">
        <f t="shared" si="22"/>
        <v>0</v>
      </c>
    </row>
    <row r="16" spans="2:54" ht="21" customHeight="1" x14ac:dyDescent="0.15">
      <c r="B16" s="4"/>
      <c r="C16" s="15" t="s">
        <v>8</v>
      </c>
      <c r="D16" s="28">
        <f>A4たて!D16</f>
        <v>0</v>
      </c>
      <c r="E16" s="35">
        <f>A4たて!E16</f>
        <v>0</v>
      </c>
      <c r="F16" s="41">
        <f t="shared" si="0"/>
        <v>0</v>
      </c>
      <c r="G16" s="241">
        <f>A4たて!G16</f>
        <v>0</v>
      </c>
      <c r="H16" s="242"/>
      <c r="I16" s="243"/>
      <c r="J16" s="244">
        <f t="shared" si="23"/>
        <v>0</v>
      </c>
      <c r="K16" s="245"/>
      <c r="L16" s="245"/>
      <c r="M16" s="246">
        <f>A4たて!M16</f>
        <v>0</v>
      </c>
      <c r="N16" s="246"/>
      <c r="O16" s="246">
        <f>A4たて!O16</f>
        <v>0</v>
      </c>
      <c r="P16" s="246"/>
      <c r="Q16" s="247">
        <f>A4たて!Q16</f>
        <v>0</v>
      </c>
      <c r="R16" s="248"/>
      <c r="S16" s="58">
        <f>A4たて!S16</f>
        <v>0</v>
      </c>
      <c r="T16" s="62"/>
      <c r="U16" s="2"/>
      <c r="V16" s="104">
        <f t="shared" si="24"/>
        <v>0</v>
      </c>
      <c r="W16" s="113">
        <f t="shared" si="25"/>
        <v>0</v>
      </c>
      <c r="X16" s="113">
        <f t="shared" si="26"/>
        <v>0</v>
      </c>
      <c r="Y16" s="127">
        <f t="shared" si="27"/>
        <v>0</v>
      </c>
      <c r="Z16" s="103" t="str">
        <f t="shared" si="28"/>
        <v/>
      </c>
      <c r="AA16" s="112" t="str">
        <f t="shared" si="29"/>
        <v/>
      </c>
      <c r="AB16" s="112" t="str">
        <f t="shared" si="30"/>
        <v/>
      </c>
      <c r="AC16" s="126" t="str">
        <f t="shared" si="31"/>
        <v/>
      </c>
      <c r="AD16" s="145">
        <f t="shared" si="32"/>
        <v>0</v>
      </c>
      <c r="AE16" s="149">
        <f t="shared" si="33"/>
        <v>0</v>
      </c>
      <c r="AF16" s="153">
        <f t="shared" si="1"/>
        <v>0</v>
      </c>
      <c r="AG16" s="153">
        <f t="shared" si="2"/>
        <v>0</v>
      </c>
      <c r="AH16" s="153">
        <f t="shared" si="3"/>
        <v>0</v>
      </c>
      <c r="AI16" s="153">
        <f t="shared" si="4"/>
        <v>0</v>
      </c>
      <c r="AJ16" s="153">
        <f t="shared" si="5"/>
        <v>0</v>
      </c>
      <c r="AK16" s="153">
        <f t="shared" si="6"/>
        <v>0</v>
      </c>
      <c r="AL16" s="153">
        <f t="shared" si="7"/>
        <v>0</v>
      </c>
      <c r="AM16" s="153">
        <f t="shared" si="8"/>
        <v>0</v>
      </c>
      <c r="AN16" s="153">
        <f t="shared" si="9"/>
        <v>0</v>
      </c>
      <c r="AO16" s="153">
        <f t="shared" si="10"/>
        <v>0</v>
      </c>
      <c r="AP16" s="163">
        <f t="shared" si="11"/>
        <v>0</v>
      </c>
      <c r="AQ16" s="145">
        <f t="shared" si="34"/>
        <v>0</v>
      </c>
      <c r="AR16" s="149">
        <f t="shared" si="12"/>
        <v>0</v>
      </c>
      <c r="AS16" s="153">
        <f t="shared" si="13"/>
        <v>0</v>
      </c>
      <c r="AT16" s="153">
        <f t="shared" si="14"/>
        <v>0</v>
      </c>
      <c r="AU16" s="153">
        <f t="shared" si="15"/>
        <v>0</v>
      </c>
      <c r="AV16" s="153">
        <f t="shared" si="16"/>
        <v>0</v>
      </c>
      <c r="AW16" s="153">
        <f t="shared" si="17"/>
        <v>0</v>
      </c>
      <c r="AX16" s="153">
        <f t="shared" si="18"/>
        <v>0</v>
      </c>
      <c r="AY16" s="153">
        <f t="shared" si="19"/>
        <v>0</v>
      </c>
      <c r="AZ16" s="153">
        <f t="shared" si="20"/>
        <v>0</v>
      </c>
      <c r="BA16" s="153">
        <f t="shared" si="21"/>
        <v>0</v>
      </c>
      <c r="BB16" s="163">
        <f t="shared" si="22"/>
        <v>0</v>
      </c>
    </row>
    <row r="17" spans="2:183" ht="21" customHeight="1" x14ac:dyDescent="0.15">
      <c r="B17" s="4"/>
      <c r="C17" s="15" t="s">
        <v>9</v>
      </c>
      <c r="D17" s="28">
        <f>A4たて!D17</f>
        <v>0</v>
      </c>
      <c r="E17" s="35">
        <f>A4たて!E17</f>
        <v>0</v>
      </c>
      <c r="F17" s="41">
        <f t="shared" si="0"/>
        <v>0</v>
      </c>
      <c r="G17" s="241">
        <f>A4たて!G17</f>
        <v>0</v>
      </c>
      <c r="H17" s="242"/>
      <c r="I17" s="243"/>
      <c r="J17" s="244">
        <f t="shared" si="23"/>
        <v>0</v>
      </c>
      <c r="K17" s="245"/>
      <c r="L17" s="245"/>
      <c r="M17" s="246">
        <f>A4たて!M17</f>
        <v>0</v>
      </c>
      <c r="N17" s="246"/>
      <c r="O17" s="246">
        <f>A4たて!O17</f>
        <v>0</v>
      </c>
      <c r="P17" s="246"/>
      <c r="Q17" s="247">
        <f>A4たて!Q17</f>
        <v>0</v>
      </c>
      <c r="R17" s="248"/>
      <c r="S17" s="58">
        <f>A4たて!S17</f>
        <v>0</v>
      </c>
      <c r="T17" s="62"/>
      <c r="U17" s="2"/>
      <c r="V17" s="104">
        <f t="shared" si="24"/>
        <v>0</v>
      </c>
      <c r="W17" s="113">
        <f t="shared" si="25"/>
        <v>0</v>
      </c>
      <c r="X17" s="113">
        <f t="shared" si="26"/>
        <v>0</v>
      </c>
      <c r="Y17" s="127">
        <f t="shared" si="27"/>
        <v>0</v>
      </c>
      <c r="Z17" s="103" t="str">
        <f t="shared" si="28"/>
        <v/>
      </c>
      <c r="AA17" s="112" t="str">
        <f t="shared" si="29"/>
        <v/>
      </c>
      <c r="AB17" s="112" t="str">
        <f t="shared" si="30"/>
        <v/>
      </c>
      <c r="AC17" s="126" t="str">
        <f t="shared" si="31"/>
        <v/>
      </c>
      <c r="AD17" s="145">
        <f t="shared" si="32"/>
        <v>0</v>
      </c>
      <c r="AE17" s="149">
        <f t="shared" si="33"/>
        <v>0</v>
      </c>
      <c r="AF17" s="153">
        <f t="shared" si="1"/>
        <v>0</v>
      </c>
      <c r="AG17" s="153">
        <f t="shared" si="2"/>
        <v>0</v>
      </c>
      <c r="AH17" s="153">
        <f t="shared" si="3"/>
        <v>0</v>
      </c>
      <c r="AI17" s="153">
        <f t="shared" si="4"/>
        <v>0</v>
      </c>
      <c r="AJ17" s="153">
        <f t="shared" si="5"/>
        <v>0</v>
      </c>
      <c r="AK17" s="153">
        <f t="shared" si="6"/>
        <v>0</v>
      </c>
      <c r="AL17" s="153">
        <f t="shared" si="7"/>
        <v>0</v>
      </c>
      <c r="AM17" s="153">
        <f t="shared" si="8"/>
        <v>0</v>
      </c>
      <c r="AN17" s="153">
        <f t="shared" si="9"/>
        <v>0</v>
      </c>
      <c r="AO17" s="153">
        <f t="shared" si="10"/>
        <v>0</v>
      </c>
      <c r="AP17" s="163">
        <f t="shared" si="11"/>
        <v>0</v>
      </c>
      <c r="AQ17" s="145">
        <f t="shared" si="34"/>
        <v>0</v>
      </c>
      <c r="AR17" s="149">
        <f t="shared" si="12"/>
        <v>0</v>
      </c>
      <c r="AS17" s="153">
        <f t="shared" si="13"/>
        <v>0</v>
      </c>
      <c r="AT17" s="153">
        <f t="shared" si="14"/>
        <v>0</v>
      </c>
      <c r="AU17" s="153">
        <f t="shared" si="15"/>
        <v>0</v>
      </c>
      <c r="AV17" s="153">
        <f t="shared" si="16"/>
        <v>0</v>
      </c>
      <c r="AW17" s="153">
        <f t="shared" si="17"/>
        <v>0</v>
      </c>
      <c r="AX17" s="153">
        <f t="shared" si="18"/>
        <v>0</v>
      </c>
      <c r="AY17" s="153">
        <f t="shared" si="19"/>
        <v>0</v>
      </c>
      <c r="AZ17" s="153">
        <f t="shared" si="20"/>
        <v>0</v>
      </c>
      <c r="BA17" s="153">
        <f t="shared" si="21"/>
        <v>0</v>
      </c>
      <c r="BB17" s="163">
        <f t="shared" si="22"/>
        <v>0</v>
      </c>
    </row>
    <row r="18" spans="2:183" ht="21" customHeight="1" x14ac:dyDescent="0.15">
      <c r="B18" s="4"/>
      <c r="C18" s="15" t="s">
        <v>11</v>
      </c>
      <c r="D18" s="28">
        <f>A4たて!D18</f>
        <v>0</v>
      </c>
      <c r="E18" s="35">
        <f>A4たて!E18</f>
        <v>0</v>
      </c>
      <c r="F18" s="41">
        <f t="shared" si="0"/>
        <v>0</v>
      </c>
      <c r="G18" s="241">
        <f>A4たて!G18</f>
        <v>0</v>
      </c>
      <c r="H18" s="242"/>
      <c r="I18" s="243"/>
      <c r="J18" s="244">
        <f t="shared" si="23"/>
        <v>0</v>
      </c>
      <c r="K18" s="245"/>
      <c r="L18" s="245"/>
      <c r="M18" s="246">
        <f>A4たて!M18</f>
        <v>0</v>
      </c>
      <c r="N18" s="246"/>
      <c r="O18" s="246">
        <f>A4たて!O18</f>
        <v>0</v>
      </c>
      <c r="P18" s="246"/>
      <c r="Q18" s="247">
        <f>A4たて!Q18</f>
        <v>0</v>
      </c>
      <c r="R18" s="248"/>
      <c r="S18" s="58">
        <f>A4たて!S18</f>
        <v>0</v>
      </c>
      <c r="T18" s="62"/>
      <c r="U18" s="2"/>
      <c r="V18" s="104">
        <f t="shared" si="24"/>
        <v>0</v>
      </c>
      <c r="W18" s="113">
        <f t="shared" si="25"/>
        <v>0</v>
      </c>
      <c r="X18" s="113">
        <f t="shared" si="26"/>
        <v>0</v>
      </c>
      <c r="Y18" s="127">
        <f t="shared" si="27"/>
        <v>0</v>
      </c>
      <c r="Z18" s="103" t="str">
        <f t="shared" si="28"/>
        <v/>
      </c>
      <c r="AA18" s="112" t="str">
        <f t="shared" si="29"/>
        <v/>
      </c>
      <c r="AB18" s="112" t="str">
        <f t="shared" si="30"/>
        <v/>
      </c>
      <c r="AC18" s="126" t="str">
        <f t="shared" si="31"/>
        <v/>
      </c>
      <c r="AD18" s="145">
        <f t="shared" si="32"/>
        <v>0</v>
      </c>
      <c r="AE18" s="149">
        <f t="shared" si="33"/>
        <v>0</v>
      </c>
      <c r="AF18" s="153">
        <f t="shared" si="1"/>
        <v>0</v>
      </c>
      <c r="AG18" s="153">
        <f t="shared" si="2"/>
        <v>0</v>
      </c>
      <c r="AH18" s="153">
        <f t="shared" si="3"/>
        <v>0</v>
      </c>
      <c r="AI18" s="153">
        <f t="shared" si="4"/>
        <v>0</v>
      </c>
      <c r="AJ18" s="153">
        <f t="shared" si="5"/>
        <v>0</v>
      </c>
      <c r="AK18" s="153">
        <f t="shared" si="6"/>
        <v>0</v>
      </c>
      <c r="AL18" s="153">
        <f t="shared" si="7"/>
        <v>0</v>
      </c>
      <c r="AM18" s="153">
        <f t="shared" si="8"/>
        <v>0</v>
      </c>
      <c r="AN18" s="153">
        <f t="shared" si="9"/>
        <v>0</v>
      </c>
      <c r="AO18" s="153">
        <f t="shared" si="10"/>
        <v>0</v>
      </c>
      <c r="AP18" s="163">
        <f t="shared" si="11"/>
        <v>0</v>
      </c>
      <c r="AQ18" s="145">
        <f t="shared" si="34"/>
        <v>0</v>
      </c>
      <c r="AR18" s="149">
        <f t="shared" si="12"/>
        <v>0</v>
      </c>
      <c r="AS18" s="153">
        <f t="shared" si="13"/>
        <v>0</v>
      </c>
      <c r="AT18" s="153">
        <f t="shared" si="14"/>
        <v>0</v>
      </c>
      <c r="AU18" s="153">
        <f t="shared" si="15"/>
        <v>0</v>
      </c>
      <c r="AV18" s="153">
        <f t="shared" si="16"/>
        <v>0</v>
      </c>
      <c r="AW18" s="153">
        <f t="shared" si="17"/>
        <v>0</v>
      </c>
      <c r="AX18" s="153">
        <f t="shared" si="18"/>
        <v>0</v>
      </c>
      <c r="AY18" s="153">
        <f t="shared" si="19"/>
        <v>0</v>
      </c>
      <c r="AZ18" s="153">
        <f t="shared" si="20"/>
        <v>0</v>
      </c>
      <c r="BA18" s="153">
        <f t="shared" si="21"/>
        <v>0</v>
      </c>
      <c r="BB18" s="163">
        <f t="shared" si="22"/>
        <v>0</v>
      </c>
    </row>
    <row r="19" spans="2:183" ht="21" customHeight="1" x14ac:dyDescent="0.15">
      <c r="B19" s="4"/>
      <c r="C19" s="15" t="s">
        <v>12</v>
      </c>
      <c r="D19" s="28">
        <f>A4たて!D19</f>
        <v>0</v>
      </c>
      <c r="E19" s="35">
        <f>A4たて!E19</f>
        <v>0</v>
      </c>
      <c r="F19" s="41">
        <f t="shared" si="0"/>
        <v>0</v>
      </c>
      <c r="G19" s="241">
        <f>A4たて!G19</f>
        <v>0</v>
      </c>
      <c r="H19" s="242"/>
      <c r="I19" s="243"/>
      <c r="J19" s="244">
        <f t="shared" si="23"/>
        <v>0</v>
      </c>
      <c r="K19" s="245"/>
      <c r="L19" s="245"/>
      <c r="M19" s="246">
        <f>A4たて!M19</f>
        <v>0</v>
      </c>
      <c r="N19" s="246"/>
      <c r="O19" s="246">
        <f>A4たて!O19</f>
        <v>0</v>
      </c>
      <c r="P19" s="246"/>
      <c r="Q19" s="247">
        <f>A4たて!Q19</f>
        <v>0</v>
      </c>
      <c r="R19" s="248"/>
      <c r="S19" s="58">
        <f>A4たて!S19</f>
        <v>0</v>
      </c>
      <c r="T19" s="62"/>
      <c r="U19" s="2"/>
      <c r="V19" s="104">
        <f t="shared" si="24"/>
        <v>0</v>
      </c>
      <c r="W19" s="113">
        <f t="shared" si="25"/>
        <v>0</v>
      </c>
      <c r="X19" s="113">
        <f t="shared" si="26"/>
        <v>0</v>
      </c>
      <c r="Y19" s="127">
        <f t="shared" si="27"/>
        <v>0</v>
      </c>
      <c r="Z19" s="103" t="str">
        <f t="shared" si="28"/>
        <v/>
      </c>
      <c r="AA19" s="112" t="str">
        <f t="shared" si="29"/>
        <v/>
      </c>
      <c r="AB19" s="112" t="str">
        <f t="shared" si="30"/>
        <v/>
      </c>
      <c r="AC19" s="126" t="str">
        <f t="shared" si="31"/>
        <v/>
      </c>
      <c r="AD19" s="145">
        <f t="shared" si="32"/>
        <v>0</v>
      </c>
      <c r="AE19" s="149">
        <f t="shared" si="33"/>
        <v>0</v>
      </c>
      <c r="AF19" s="153">
        <f t="shared" si="1"/>
        <v>0</v>
      </c>
      <c r="AG19" s="153">
        <f t="shared" si="2"/>
        <v>0</v>
      </c>
      <c r="AH19" s="153">
        <f t="shared" si="3"/>
        <v>0</v>
      </c>
      <c r="AI19" s="153">
        <f t="shared" si="4"/>
        <v>0</v>
      </c>
      <c r="AJ19" s="153">
        <f t="shared" si="5"/>
        <v>0</v>
      </c>
      <c r="AK19" s="153">
        <f t="shared" si="6"/>
        <v>0</v>
      </c>
      <c r="AL19" s="153">
        <f t="shared" si="7"/>
        <v>0</v>
      </c>
      <c r="AM19" s="153">
        <f t="shared" si="8"/>
        <v>0</v>
      </c>
      <c r="AN19" s="153">
        <f t="shared" si="9"/>
        <v>0</v>
      </c>
      <c r="AO19" s="153">
        <f t="shared" si="10"/>
        <v>0</v>
      </c>
      <c r="AP19" s="163">
        <f t="shared" si="11"/>
        <v>0</v>
      </c>
      <c r="AQ19" s="145">
        <f t="shared" si="34"/>
        <v>0</v>
      </c>
      <c r="AR19" s="149">
        <f t="shared" si="12"/>
        <v>0</v>
      </c>
      <c r="AS19" s="153">
        <f t="shared" si="13"/>
        <v>0</v>
      </c>
      <c r="AT19" s="153">
        <f t="shared" si="14"/>
        <v>0</v>
      </c>
      <c r="AU19" s="153">
        <f t="shared" si="15"/>
        <v>0</v>
      </c>
      <c r="AV19" s="153">
        <f t="shared" si="16"/>
        <v>0</v>
      </c>
      <c r="AW19" s="153">
        <f t="shared" si="17"/>
        <v>0</v>
      </c>
      <c r="AX19" s="153">
        <f t="shared" si="18"/>
        <v>0</v>
      </c>
      <c r="AY19" s="153">
        <f t="shared" si="19"/>
        <v>0</v>
      </c>
      <c r="AZ19" s="153">
        <f t="shared" si="20"/>
        <v>0</v>
      </c>
      <c r="BA19" s="153">
        <f t="shared" si="21"/>
        <v>0</v>
      </c>
      <c r="BB19" s="163">
        <f t="shared" si="22"/>
        <v>0</v>
      </c>
    </row>
    <row r="20" spans="2:183" ht="21" customHeight="1" x14ac:dyDescent="0.15">
      <c r="B20" s="4"/>
      <c r="C20" s="15" t="s">
        <v>10</v>
      </c>
      <c r="D20" s="28">
        <f>A4たて!D20</f>
        <v>0</v>
      </c>
      <c r="E20" s="35">
        <f>A4たて!E20</f>
        <v>0</v>
      </c>
      <c r="F20" s="41">
        <f t="shared" si="0"/>
        <v>0</v>
      </c>
      <c r="G20" s="241">
        <f>A4たて!G20</f>
        <v>0</v>
      </c>
      <c r="H20" s="242"/>
      <c r="I20" s="243"/>
      <c r="J20" s="244">
        <f t="shared" si="23"/>
        <v>0</v>
      </c>
      <c r="K20" s="245"/>
      <c r="L20" s="245"/>
      <c r="M20" s="246">
        <f>A4たて!M20</f>
        <v>0</v>
      </c>
      <c r="N20" s="246"/>
      <c r="O20" s="246">
        <f>A4たて!O20</f>
        <v>0</v>
      </c>
      <c r="P20" s="246"/>
      <c r="Q20" s="247">
        <f>A4たて!Q20</f>
        <v>0</v>
      </c>
      <c r="R20" s="248"/>
      <c r="S20" s="58">
        <f>A4たて!S20</f>
        <v>0</v>
      </c>
      <c r="T20" s="62"/>
      <c r="U20" s="2"/>
      <c r="V20" s="104">
        <f t="shared" si="24"/>
        <v>0</v>
      </c>
      <c r="W20" s="113">
        <f t="shared" si="25"/>
        <v>0</v>
      </c>
      <c r="X20" s="113">
        <f t="shared" si="26"/>
        <v>0</v>
      </c>
      <c r="Y20" s="127">
        <f t="shared" si="27"/>
        <v>0</v>
      </c>
      <c r="Z20" s="103" t="str">
        <f t="shared" si="28"/>
        <v/>
      </c>
      <c r="AA20" s="112" t="str">
        <f t="shared" si="29"/>
        <v/>
      </c>
      <c r="AB20" s="112" t="str">
        <f t="shared" si="30"/>
        <v/>
      </c>
      <c r="AC20" s="126" t="str">
        <f t="shared" si="31"/>
        <v/>
      </c>
      <c r="AD20" s="145">
        <f t="shared" si="32"/>
        <v>0</v>
      </c>
      <c r="AE20" s="149">
        <f t="shared" si="33"/>
        <v>0</v>
      </c>
      <c r="AF20" s="153">
        <f t="shared" si="1"/>
        <v>0</v>
      </c>
      <c r="AG20" s="153">
        <f t="shared" si="2"/>
        <v>0</v>
      </c>
      <c r="AH20" s="153">
        <f t="shared" si="3"/>
        <v>0</v>
      </c>
      <c r="AI20" s="153">
        <f t="shared" si="4"/>
        <v>0</v>
      </c>
      <c r="AJ20" s="153">
        <f t="shared" si="5"/>
        <v>0</v>
      </c>
      <c r="AK20" s="153">
        <f t="shared" si="6"/>
        <v>0</v>
      </c>
      <c r="AL20" s="153">
        <f t="shared" si="7"/>
        <v>0</v>
      </c>
      <c r="AM20" s="153">
        <f t="shared" si="8"/>
        <v>0</v>
      </c>
      <c r="AN20" s="153">
        <f t="shared" si="9"/>
        <v>0</v>
      </c>
      <c r="AO20" s="153">
        <f t="shared" si="10"/>
        <v>0</v>
      </c>
      <c r="AP20" s="163">
        <f t="shared" si="11"/>
        <v>0</v>
      </c>
      <c r="AQ20" s="145">
        <f t="shared" si="34"/>
        <v>0</v>
      </c>
      <c r="AR20" s="149">
        <f t="shared" si="12"/>
        <v>0</v>
      </c>
      <c r="AS20" s="153">
        <f t="shared" si="13"/>
        <v>0</v>
      </c>
      <c r="AT20" s="153">
        <f t="shared" si="14"/>
        <v>0</v>
      </c>
      <c r="AU20" s="153">
        <f t="shared" si="15"/>
        <v>0</v>
      </c>
      <c r="AV20" s="153">
        <f t="shared" si="16"/>
        <v>0</v>
      </c>
      <c r="AW20" s="153">
        <f t="shared" si="17"/>
        <v>0</v>
      </c>
      <c r="AX20" s="153">
        <f t="shared" si="18"/>
        <v>0</v>
      </c>
      <c r="AY20" s="153">
        <f t="shared" si="19"/>
        <v>0</v>
      </c>
      <c r="AZ20" s="153">
        <f t="shared" si="20"/>
        <v>0</v>
      </c>
      <c r="BA20" s="153">
        <f t="shared" si="21"/>
        <v>0</v>
      </c>
      <c r="BB20" s="163">
        <f t="shared" si="22"/>
        <v>0</v>
      </c>
    </row>
    <row r="21" spans="2:183" ht="21" customHeight="1" x14ac:dyDescent="0.15">
      <c r="B21" s="4"/>
      <c r="C21" s="15" t="s">
        <v>4</v>
      </c>
      <c r="D21" s="28">
        <f>A4たて!D21</f>
        <v>0</v>
      </c>
      <c r="E21" s="35">
        <f>A4たて!E21</f>
        <v>0</v>
      </c>
      <c r="F21" s="41">
        <f t="shared" si="0"/>
        <v>0</v>
      </c>
      <c r="G21" s="241">
        <f>A4たて!G21</f>
        <v>0</v>
      </c>
      <c r="H21" s="242"/>
      <c r="I21" s="243"/>
      <c r="J21" s="244">
        <f t="shared" si="23"/>
        <v>0</v>
      </c>
      <c r="K21" s="245"/>
      <c r="L21" s="245"/>
      <c r="M21" s="246">
        <f>A4たて!M21</f>
        <v>0</v>
      </c>
      <c r="N21" s="246"/>
      <c r="O21" s="246">
        <f>A4たて!O21</f>
        <v>0</v>
      </c>
      <c r="P21" s="246"/>
      <c r="Q21" s="247">
        <f>A4たて!Q21</f>
        <v>0</v>
      </c>
      <c r="R21" s="248"/>
      <c r="S21" s="58">
        <f>A4たて!S21</f>
        <v>0</v>
      </c>
      <c r="T21" s="62"/>
      <c r="U21" s="2"/>
      <c r="V21" s="104">
        <f t="shared" si="24"/>
        <v>0</v>
      </c>
      <c r="W21" s="113">
        <f t="shared" si="25"/>
        <v>0</v>
      </c>
      <c r="X21" s="113">
        <f t="shared" si="26"/>
        <v>0</v>
      </c>
      <c r="Y21" s="127">
        <f t="shared" si="27"/>
        <v>0</v>
      </c>
      <c r="Z21" s="103" t="str">
        <f t="shared" si="28"/>
        <v/>
      </c>
      <c r="AA21" s="112" t="str">
        <f t="shared" si="29"/>
        <v/>
      </c>
      <c r="AB21" s="112" t="str">
        <f t="shared" si="30"/>
        <v/>
      </c>
      <c r="AC21" s="126" t="str">
        <f t="shared" si="31"/>
        <v/>
      </c>
      <c r="AD21" s="145">
        <f t="shared" si="32"/>
        <v>0</v>
      </c>
      <c r="AE21" s="149">
        <f t="shared" si="33"/>
        <v>0</v>
      </c>
      <c r="AF21" s="153">
        <f t="shared" si="1"/>
        <v>0</v>
      </c>
      <c r="AG21" s="153">
        <f t="shared" si="2"/>
        <v>0</v>
      </c>
      <c r="AH21" s="153">
        <f t="shared" si="3"/>
        <v>0</v>
      </c>
      <c r="AI21" s="153">
        <f t="shared" si="4"/>
        <v>0</v>
      </c>
      <c r="AJ21" s="153">
        <f t="shared" si="5"/>
        <v>0</v>
      </c>
      <c r="AK21" s="153">
        <f t="shared" si="6"/>
        <v>0</v>
      </c>
      <c r="AL21" s="153">
        <f t="shared" si="7"/>
        <v>0</v>
      </c>
      <c r="AM21" s="153">
        <f t="shared" si="8"/>
        <v>0</v>
      </c>
      <c r="AN21" s="153">
        <f t="shared" si="9"/>
        <v>0</v>
      </c>
      <c r="AO21" s="153">
        <f t="shared" si="10"/>
        <v>0</v>
      </c>
      <c r="AP21" s="163">
        <f t="shared" si="11"/>
        <v>0</v>
      </c>
      <c r="AQ21" s="145">
        <f t="shared" si="34"/>
        <v>0</v>
      </c>
      <c r="AR21" s="149">
        <f t="shared" si="12"/>
        <v>0</v>
      </c>
      <c r="AS21" s="153">
        <f t="shared" si="13"/>
        <v>0</v>
      </c>
      <c r="AT21" s="153">
        <f t="shared" si="14"/>
        <v>0</v>
      </c>
      <c r="AU21" s="153">
        <f t="shared" si="15"/>
        <v>0</v>
      </c>
      <c r="AV21" s="153">
        <f t="shared" si="16"/>
        <v>0</v>
      </c>
      <c r="AW21" s="153">
        <f t="shared" si="17"/>
        <v>0</v>
      </c>
      <c r="AX21" s="153">
        <f t="shared" si="18"/>
        <v>0</v>
      </c>
      <c r="AY21" s="153">
        <f t="shared" si="19"/>
        <v>0</v>
      </c>
      <c r="AZ21" s="153">
        <f t="shared" si="20"/>
        <v>0</v>
      </c>
      <c r="BA21" s="153">
        <f t="shared" si="21"/>
        <v>0</v>
      </c>
      <c r="BB21" s="163">
        <f t="shared" si="22"/>
        <v>0</v>
      </c>
    </row>
    <row r="22" spans="2:183" ht="21" customHeight="1" x14ac:dyDescent="0.15">
      <c r="B22" s="4"/>
      <c r="C22" s="16" t="s">
        <v>5</v>
      </c>
      <c r="D22" s="29">
        <f>A4たて!D22</f>
        <v>0</v>
      </c>
      <c r="E22" s="36">
        <f>A4たて!E22</f>
        <v>0</v>
      </c>
      <c r="F22" s="42">
        <f t="shared" si="0"/>
        <v>0</v>
      </c>
      <c r="G22" s="249">
        <f>A4たて!G22</f>
        <v>0</v>
      </c>
      <c r="H22" s="250"/>
      <c r="I22" s="251"/>
      <c r="J22" s="252">
        <f t="shared" si="23"/>
        <v>0</v>
      </c>
      <c r="K22" s="253"/>
      <c r="L22" s="253"/>
      <c r="M22" s="254">
        <f>A4たて!M22</f>
        <v>0</v>
      </c>
      <c r="N22" s="254"/>
      <c r="O22" s="254">
        <f>A4たて!O22</f>
        <v>0</v>
      </c>
      <c r="P22" s="254"/>
      <c r="Q22" s="255">
        <f>A4たて!Q22</f>
        <v>0</v>
      </c>
      <c r="R22" s="256"/>
      <c r="S22" s="59">
        <f>A4たて!S22</f>
        <v>0</v>
      </c>
      <c r="T22" s="62"/>
      <c r="U22" s="2"/>
      <c r="V22" s="105">
        <f t="shared" si="24"/>
        <v>0</v>
      </c>
      <c r="W22" s="114">
        <f t="shared" si="25"/>
        <v>0</v>
      </c>
      <c r="X22" s="114">
        <f t="shared" si="26"/>
        <v>0</v>
      </c>
      <c r="Y22" s="128">
        <f t="shared" si="27"/>
        <v>0</v>
      </c>
      <c r="Z22" s="131" t="str">
        <f t="shared" si="28"/>
        <v/>
      </c>
      <c r="AA22" s="135" t="str">
        <f t="shared" si="29"/>
        <v/>
      </c>
      <c r="AB22" s="135" t="str">
        <f t="shared" si="30"/>
        <v/>
      </c>
      <c r="AC22" s="142" t="str">
        <f t="shared" si="31"/>
        <v/>
      </c>
      <c r="AD22" s="146">
        <f t="shared" si="32"/>
        <v>0</v>
      </c>
      <c r="AE22" s="150">
        <f t="shared" si="33"/>
        <v>0</v>
      </c>
      <c r="AF22" s="154">
        <f t="shared" si="1"/>
        <v>0</v>
      </c>
      <c r="AG22" s="154">
        <f t="shared" si="2"/>
        <v>0</v>
      </c>
      <c r="AH22" s="154">
        <f t="shared" si="3"/>
        <v>0</v>
      </c>
      <c r="AI22" s="154">
        <f t="shared" si="4"/>
        <v>0</v>
      </c>
      <c r="AJ22" s="154">
        <f t="shared" si="5"/>
        <v>0</v>
      </c>
      <c r="AK22" s="154">
        <f t="shared" si="6"/>
        <v>0</v>
      </c>
      <c r="AL22" s="154">
        <f t="shared" si="7"/>
        <v>0</v>
      </c>
      <c r="AM22" s="154">
        <f t="shared" si="8"/>
        <v>0</v>
      </c>
      <c r="AN22" s="154">
        <f t="shared" si="9"/>
        <v>0</v>
      </c>
      <c r="AO22" s="154">
        <f t="shared" si="10"/>
        <v>0</v>
      </c>
      <c r="AP22" s="164">
        <f t="shared" si="11"/>
        <v>0</v>
      </c>
      <c r="AQ22" s="146">
        <f t="shared" si="34"/>
        <v>0</v>
      </c>
      <c r="AR22" s="150">
        <f t="shared" si="12"/>
        <v>0</v>
      </c>
      <c r="AS22" s="154">
        <f t="shared" si="13"/>
        <v>0</v>
      </c>
      <c r="AT22" s="154">
        <f t="shared" si="14"/>
        <v>0</v>
      </c>
      <c r="AU22" s="154">
        <f t="shared" si="15"/>
        <v>0</v>
      </c>
      <c r="AV22" s="154">
        <f t="shared" si="16"/>
        <v>0</v>
      </c>
      <c r="AW22" s="154">
        <f t="shared" si="17"/>
        <v>0</v>
      </c>
      <c r="AX22" s="154">
        <f t="shared" si="18"/>
        <v>0</v>
      </c>
      <c r="AY22" s="154">
        <f t="shared" si="19"/>
        <v>0</v>
      </c>
      <c r="AZ22" s="154">
        <f t="shared" si="20"/>
        <v>0</v>
      </c>
      <c r="BA22" s="154">
        <f t="shared" si="21"/>
        <v>0</v>
      </c>
      <c r="BB22" s="164">
        <f t="shared" si="22"/>
        <v>0</v>
      </c>
    </row>
    <row r="23" spans="2:183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</row>
    <row r="24" spans="2:183" ht="53.25" customHeight="1" x14ac:dyDescent="0.15">
      <c r="B24" s="5"/>
      <c r="C24" s="232" t="s">
        <v>110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101"/>
      <c r="U24" s="50"/>
      <c r="W24" s="299" t="s">
        <v>106</v>
      </c>
      <c r="X24" s="299"/>
      <c r="Y24" s="299"/>
      <c r="Z24" s="299"/>
      <c r="AA24" s="299"/>
      <c r="AB24" s="299"/>
      <c r="AC24" s="299"/>
      <c r="AE24" s="151"/>
      <c r="CJ24" s="173"/>
    </row>
    <row r="25" spans="2:183" ht="7.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W25" s="300"/>
      <c r="X25" s="300"/>
      <c r="Y25" s="300"/>
      <c r="Z25" s="300"/>
      <c r="AA25" s="300"/>
      <c r="AB25" s="300"/>
      <c r="AC25" s="300"/>
    </row>
    <row r="26" spans="2:183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W26" s="115" t="s">
        <v>75</v>
      </c>
      <c r="X26" s="123">
        <v>430000</v>
      </c>
      <c r="Y26" s="129" t="s">
        <v>79</v>
      </c>
      <c r="Z26" s="132">
        <v>100000</v>
      </c>
      <c r="AA26" s="129" t="s">
        <v>74</v>
      </c>
      <c r="AB26" s="316" t="s">
        <v>80</v>
      </c>
      <c r="AC26" s="317"/>
      <c r="AD26" s="93">
        <f>COUNTIF(FO$31:FO$39,_xlfn.MINIFS(FO$31:FO$39,FO$31:FO$39,"&gt;0"))*Z27</f>
        <v>2655000</v>
      </c>
      <c r="AE26" s="93"/>
      <c r="AF26" s="93"/>
      <c r="AG26" s="93"/>
    </row>
    <row r="27" spans="2:183" ht="19.5" customHeight="1" x14ac:dyDescent="0.15">
      <c r="B27" s="2"/>
      <c r="C27" s="17" t="s">
        <v>37</v>
      </c>
      <c r="D27" s="30"/>
      <c r="E27" s="37"/>
      <c r="F27" s="233" t="s">
        <v>35</v>
      </c>
      <c r="G27" s="234"/>
      <c r="H27" s="234"/>
      <c r="I27" s="234"/>
      <c r="J27" s="234"/>
      <c r="K27" s="235"/>
      <c r="L27" s="188" t="s">
        <v>39</v>
      </c>
      <c r="M27" s="189"/>
      <c r="N27" s="236" t="s">
        <v>23</v>
      </c>
      <c r="O27" s="237"/>
      <c r="P27" s="238">
        <f>X26+IF(COUNTIF(Z14:Z22,"〇")&gt;1,(COUNTIF(Z14:Z22,"〇")-1)*Z26,0)</f>
        <v>430000</v>
      </c>
      <c r="Q27" s="238"/>
      <c r="R27" s="238"/>
      <c r="S27" s="238"/>
      <c r="T27" s="2"/>
      <c r="U27" s="2"/>
      <c r="W27" s="116" t="s">
        <v>77</v>
      </c>
      <c r="X27" s="124">
        <v>430000</v>
      </c>
      <c r="Y27" s="130" t="s">
        <v>79</v>
      </c>
      <c r="Z27" s="133">
        <v>295000</v>
      </c>
      <c r="AA27" s="130" t="s">
        <v>74</v>
      </c>
      <c r="AB27" s="138" t="s">
        <v>81</v>
      </c>
      <c r="AC27" s="143" t="s">
        <v>79</v>
      </c>
      <c r="AD27" s="147">
        <v>100000</v>
      </c>
      <c r="AE27" s="130" t="s">
        <v>74</v>
      </c>
      <c r="AF27" s="316" t="s">
        <v>80</v>
      </c>
      <c r="AG27" s="317"/>
    </row>
    <row r="28" spans="2:183" ht="19.5" customHeight="1" x14ac:dyDescent="0.15">
      <c r="B28" s="2"/>
      <c r="C28" s="194">
        <f>COUNTIF(F14:F22,"&gt;0")</f>
        <v>0</v>
      </c>
      <c r="D28" s="31"/>
      <c r="E28" s="38"/>
      <c r="F28" s="195">
        <f>IF(OR(C28=0,H28="×"),0,IF(SUM(V14:V22)&lt;=P27,7,IF(SUM(V14:V22)&lt;=P28,5,IF(SUM(V14:V22)&lt;=P29,2,0))))</f>
        <v>0</v>
      </c>
      <c r="G28" s="196"/>
      <c r="H28" s="199" t="str">
        <f>A4たて!H28</f>
        <v>○</v>
      </c>
      <c r="I28" s="201" t="s">
        <v>61</v>
      </c>
      <c r="J28" s="201"/>
      <c r="K28" s="202"/>
      <c r="L28" s="190"/>
      <c r="M28" s="191"/>
      <c r="N28" s="236" t="s">
        <v>32</v>
      </c>
      <c r="O28" s="237"/>
      <c r="P28" s="238">
        <f>X27+COUNTIF(FO$31:FO$39,_xlfn.MINIFS(FO$31:FO$39,FO$31:FO$39,"&gt;0"))*Z27+IF(COUNTIF(Z14:Z22,"〇")&gt;1,(COUNTIF(Z14:Z22,"〇")-1)*AD27,0)</f>
        <v>3085000</v>
      </c>
      <c r="Q28" s="238"/>
      <c r="R28" s="238"/>
      <c r="S28" s="238"/>
      <c r="T28" s="2"/>
      <c r="U28" s="2"/>
      <c r="W28" s="117" t="s">
        <v>78</v>
      </c>
      <c r="X28" s="123">
        <v>430000</v>
      </c>
      <c r="Y28" s="129" t="s">
        <v>79</v>
      </c>
      <c r="Z28" s="132">
        <v>545000</v>
      </c>
      <c r="AA28" s="129" t="s">
        <v>74</v>
      </c>
      <c r="AB28" s="139" t="s">
        <v>81</v>
      </c>
      <c r="AC28" s="129" t="s">
        <v>79</v>
      </c>
      <c r="AD28" s="148">
        <v>100000</v>
      </c>
      <c r="AE28" s="129" t="s">
        <v>74</v>
      </c>
      <c r="AF28" s="318" t="s">
        <v>80</v>
      </c>
      <c r="AG28" s="319"/>
    </row>
    <row r="29" spans="2:183" ht="19.5" customHeight="1" x14ac:dyDescent="0.15">
      <c r="B29" s="2"/>
      <c r="C29" s="194"/>
      <c r="D29" s="32"/>
      <c r="E29" s="39"/>
      <c r="F29" s="197"/>
      <c r="G29" s="198"/>
      <c r="H29" s="200"/>
      <c r="I29" s="203"/>
      <c r="J29" s="203"/>
      <c r="K29" s="204"/>
      <c r="L29" s="192"/>
      <c r="M29" s="193"/>
      <c r="N29" s="236" t="s">
        <v>18</v>
      </c>
      <c r="O29" s="237"/>
      <c r="P29" s="239">
        <f>X28+COUNTIF(FO$31:FO$39,_xlfn.MINIFS(FO$31:FO$39,FO$31:FO$39,"&gt;0"))*Z28+IF(COUNTIF(Z14:Z22,"〇")&gt;1,(COUNTIF(Z14:Z22,"〇")-1)*AD28,0)</f>
        <v>5335000</v>
      </c>
      <c r="Q29" s="239"/>
      <c r="R29" s="239"/>
      <c r="S29" s="239"/>
      <c r="T29" s="2"/>
      <c r="U29" s="2"/>
      <c r="V29" s="313" t="s">
        <v>67</v>
      </c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5"/>
      <c r="AM29" s="313" t="s">
        <v>99</v>
      </c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5"/>
      <c r="BD29" s="106" t="s">
        <v>68</v>
      </c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304" t="s">
        <v>94</v>
      </c>
      <c r="BV29" s="305"/>
      <c r="BW29" s="305"/>
      <c r="BX29" s="305"/>
      <c r="BY29" s="305"/>
      <c r="BZ29" s="305"/>
      <c r="CA29" s="305"/>
      <c r="CB29" s="305"/>
      <c r="CC29" s="305"/>
      <c r="CD29" s="305"/>
      <c r="CE29" s="305"/>
      <c r="CF29" s="306"/>
      <c r="CG29" s="304" t="s">
        <v>95</v>
      </c>
      <c r="CH29" s="305"/>
      <c r="CI29" s="305"/>
      <c r="CJ29" s="305"/>
      <c r="CK29" s="305"/>
      <c r="CL29" s="305"/>
      <c r="CM29" s="305"/>
      <c r="CN29" s="305"/>
      <c r="CO29" s="305"/>
      <c r="CP29" s="305"/>
      <c r="CQ29" s="305"/>
      <c r="CR29" s="306"/>
      <c r="CS29" s="301" t="s">
        <v>107</v>
      </c>
      <c r="CT29" s="302"/>
      <c r="CU29" s="302"/>
      <c r="CV29" s="302"/>
      <c r="CW29" s="302"/>
      <c r="CX29" s="302"/>
      <c r="CY29" s="302"/>
      <c r="CZ29" s="302"/>
      <c r="DA29" s="302"/>
      <c r="DB29" s="302"/>
      <c r="DC29" s="302"/>
      <c r="DD29" s="303"/>
      <c r="DE29" s="304" t="s">
        <v>33</v>
      </c>
      <c r="DF29" s="305"/>
      <c r="DG29" s="305"/>
      <c r="DH29" s="305"/>
      <c r="DI29" s="305"/>
      <c r="DJ29" s="305"/>
      <c r="DK29" s="305"/>
      <c r="DL29" s="305"/>
      <c r="DM29" s="305"/>
      <c r="DN29" s="305"/>
      <c r="DO29" s="305"/>
      <c r="DP29" s="306"/>
      <c r="DQ29" s="301" t="s">
        <v>101</v>
      </c>
      <c r="DR29" s="302"/>
      <c r="DS29" s="302"/>
      <c r="DT29" s="302"/>
      <c r="DU29" s="302"/>
      <c r="DV29" s="302"/>
      <c r="DW29" s="302"/>
      <c r="DX29" s="302"/>
      <c r="DY29" s="302"/>
      <c r="DZ29" s="302"/>
      <c r="EA29" s="302"/>
      <c r="EB29" s="303"/>
      <c r="EC29" s="301" t="s">
        <v>102</v>
      </c>
      <c r="ED29" s="302"/>
      <c r="EE29" s="302"/>
      <c r="EF29" s="302"/>
      <c r="EG29" s="302"/>
      <c r="EH29" s="302"/>
      <c r="EI29" s="302"/>
      <c r="EJ29" s="302"/>
      <c r="EK29" s="302"/>
      <c r="EL29" s="302"/>
      <c r="EM29" s="302"/>
      <c r="EN29" s="303"/>
      <c r="EO29" s="301" t="s">
        <v>91</v>
      </c>
      <c r="EP29" s="302"/>
      <c r="EQ29" s="302"/>
      <c r="ER29" s="302"/>
      <c r="ES29" s="302"/>
      <c r="ET29" s="302"/>
      <c r="EU29" s="302"/>
      <c r="EV29" s="302"/>
      <c r="EW29" s="302"/>
      <c r="EX29" s="302"/>
      <c r="EY29" s="302"/>
      <c r="EZ29" s="303"/>
      <c r="FA29" s="301" t="s">
        <v>98</v>
      </c>
      <c r="FB29" s="302"/>
      <c r="FC29" s="302"/>
      <c r="FD29" s="302"/>
      <c r="FE29" s="302"/>
      <c r="FF29" s="302"/>
      <c r="FG29" s="302"/>
      <c r="FH29" s="302"/>
      <c r="FI29" s="302"/>
      <c r="FJ29" s="302"/>
      <c r="FK29" s="302"/>
      <c r="FL29" s="303"/>
      <c r="FM29" s="307" t="s">
        <v>103</v>
      </c>
      <c r="FN29" s="309" t="s">
        <v>104</v>
      </c>
      <c r="FO29" s="311" t="s">
        <v>108</v>
      </c>
      <c r="FP29" s="304" t="s">
        <v>109</v>
      </c>
      <c r="FQ29" s="305"/>
      <c r="FR29" s="305"/>
      <c r="FS29" s="305"/>
      <c r="FT29" s="305"/>
      <c r="FU29" s="305"/>
      <c r="FV29" s="305"/>
      <c r="FW29" s="305"/>
      <c r="FX29" s="305"/>
      <c r="FY29" s="305"/>
      <c r="FZ29" s="305"/>
      <c r="GA29" s="306"/>
    </row>
    <row r="30" spans="2:183" ht="19.5" customHeight="1" x14ac:dyDescent="0.15">
      <c r="B30" s="2"/>
      <c r="C30" s="18"/>
      <c r="D30" s="233" t="s">
        <v>13</v>
      </c>
      <c r="E30" s="234"/>
      <c r="F30" s="234"/>
      <c r="G30" s="235"/>
      <c r="H30" s="233" t="s">
        <v>26</v>
      </c>
      <c r="I30" s="234"/>
      <c r="J30" s="234"/>
      <c r="K30" s="235"/>
      <c r="L30" s="233" t="s">
        <v>15</v>
      </c>
      <c r="M30" s="234"/>
      <c r="N30" s="234"/>
      <c r="O30" s="235"/>
      <c r="P30" s="240" t="s">
        <v>27</v>
      </c>
      <c r="Q30" s="240"/>
      <c r="R30" s="240"/>
      <c r="S30" s="240"/>
      <c r="T30" s="2"/>
      <c r="U30" s="2"/>
      <c r="V30" s="107">
        <v>4</v>
      </c>
      <c r="W30" s="119">
        <v>5</v>
      </c>
      <c r="X30" s="119">
        <v>6</v>
      </c>
      <c r="Y30" s="119">
        <v>7</v>
      </c>
      <c r="Z30" s="119">
        <v>8</v>
      </c>
      <c r="AA30" s="119">
        <v>9</v>
      </c>
      <c r="AB30" s="119">
        <v>10</v>
      </c>
      <c r="AC30" s="119">
        <v>11</v>
      </c>
      <c r="AD30" s="119">
        <v>12</v>
      </c>
      <c r="AE30" s="119">
        <v>1</v>
      </c>
      <c r="AF30" s="119">
        <v>2</v>
      </c>
      <c r="AG30" s="155">
        <v>3</v>
      </c>
      <c r="AH30" s="156" t="s">
        <v>86</v>
      </c>
      <c r="AI30" s="156" t="s">
        <v>100</v>
      </c>
      <c r="AJ30" s="156" t="s">
        <v>85</v>
      </c>
      <c r="AK30" s="112" t="s">
        <v>84</v>
      </c>
      <c r="AL30" s="141" t="s">
        <v>85</v>
      </c>
      <c r="AM30" s="107">
        <v>4</v>
      </c>
      <c r="AN30" s="119">
        <v>5</v>
      </c>
      <c r="AO30" s="119">
        <v>6</v>
      </c>
      <c r="AP30" s="119">
        <v>7</v>
      </c>
      <c r="AQ30" s="119">
        <v>8</v>
      </c>
      <c r="AR30" s="119">
        <v>9</v>
      </c>
      <c r="AS30" s="119">
        <v>10</v>
      </c>
      <c r="AT30" s="119">
        <v>11</v>
      </c>
      <c r="AU30" s="119">
        <v>12</v>
      </c>
      <c r="AV30" s="119">
        <v>1</v>
      </c>
      <c r="AW30" s="119">
        <v>2</v>
      </c>
      <c r="AX30" s="155">
        <v>3</v>
      </c>
      <c r="AY30" s="156" t="s">
        <v>86</v>
      </c>
      <c r="AZ30" s="156" t="s">
        <v>100</v>
      </c>
      <c r="BA30" s="156" t="s">
        <v>85</v>
      </c>
      <c r="BB30" s="112" t="s">
        <v>84</v>
      </c>
      <c r="BC30" s="141" t="s">
        <v>85</v>
      </c>
      <c r="BD30" s="107">
        <v>4</v>
      </c>
      <c r="BE30" s="119">
        <v>5</v>
      </c>
      <c r="BF30" s="119">
        <v>6</v>
      </c>
      <c r="BG30" s="119">
        <v>7</v>
      </c>
      <c r="BH30" s="119">
        <v>8</v>
      </c>
      <c r="BI30" s="119">
        <v>9</v>
      </c>
      <c r="BJ30" s="119">
        <v>10</v>
      </c>
      <c r="BK30" s="119">
        <v>11</v>
      </c>
      <c r="BL30" s="119">
        <v>12</v>
      </c>
      <c r="BM30" s="119">
        <v>1</v>
      </c>
      <c r="BN30" s="119">
        <v>2</v>
      </c>
      <c r="BO30" s="155">
        <v>3</v>
      </c>
      <c r="BP30" s="156" t="s">
        <v>86</v>
      </c>
      <c r="BQ30" s="156" t="s">
        <v>100</v>
      </c>
      <c r="BR30" s="156" t="s">
        <v>85</v>
      </c>
      <c r="BS30" s="112" t="s">
        <v>84</v>
      </c>
      <c r="BT30" s="169" t="s">
        <v>85</v>
      </c>
      <c r="BU30" s="171">
        <v>4</v>
      </c>
      <c r="BV30" s="155">
        <v>5</v>
      </c>
      <c r="BW30" s="155">
        <v>6</v>
      </c>
      <c r="BX30" s="155">
        <v>7</v>
      </c>
      <c r="BY30" s="155">
        <v>8</v>
      </c>
      <c r="BZ30" s="155">
        <v>9</v>
      </c>
      <c r="CA30" s="155">
        <v>10</v>
      </c>
      <c r="CB30" s="155">
        <v>11</v>
      </c>
      <c r="CC30" s="155">
        <v>12</v>
      </c>
      <c r="CD30" s="155">
        <v>1</v>
      </c>
      <c r="CE30" s="155">
        <v>2</v>
      </c>
      <c r="CF30" s="172">
        <v>3</v>
      </c>
      <c r="CG30" s="171">
        <v>4</v>
      </c>
      <c r="CH30" s="155">
        <v>5</v>
      </c>
      <c r="CI30" s="155">
        <v>6</v>
      </c>
      <c r="CJ30" s="155">
        <v>7</v>
      </c>
      <c r="CK30" s="155">
        <v>8</v>
      </c>
      <c r="CL30" s="155">
        <v>9</v>
      </c>
      <c r="CM30" s="155">
        <v>10</v>
      </c>
      <c r="CN30" s="155">
        <v>11</v>
      </c>
      <c r="CO30" s="155">
        <v>12</v>
      </c>
      <c r="CP30" s="155">
        <v>1</v>
      </c>
      <c r="CQ30" s="155">
        <v>2</v>
      </c>
      <c r="CR30" s="172">
        <v>3</v>
      </c>
      <c r="CS30" s="171">
        <v>4</v>
      </c>
      <c r="CT30" s="155">
        <v>5</v>
      </c>
      <c r="CU30" s="155">
        <v>6</v>
      </c>
      <c r="CV30" s="155">
        <v>7</v>
      </c>
      <c r="CW30" s="155">
        <v>8</v>
      </c>
      <c r="CX30" s="155">
        <v>9</v>
      </c>
      <c r="CY30" s="155">
        <v>10</v>
      </c>
      <c r="CZ30" s="155">
        <v>11</v>
      </c>
      <c r="DA30" s="155">
        <v>12</v>
      </c>
      <c r="DB30" s="155">
        <v>1</v>
      </c>
      <c r="DC30" s="155">
        <v>2</v>
      </c>
      <c r="DD30" s="172">
        <v>3</v>
      </c>
      <c r="DE30" s="171">
        <v>4</v>
      </c>
      <c r="DF30" s="155">
        <v>5</v>
      </c>
      <c r="DG30" s="155">
        <v>6</v>
      </c>
      <c r="DH30" s="155">
        <v>7</v>
      </c>
      <c r="DI30" s="155">
        <v>8</v>
      </c>
      <c r="DJ30" s="155">
        <v>9</v>
      </c>
      <c r="DK30" s="155">
        <v>10</v>
      </c>
      <c r="DL30" s="155">
        <v>11</v>
      </c>
      <c r="DM30" s="155">
        <v>12</v>
      </c>
      <c r="DN30" s="155">
        <v>1</v>
      </c>
      <c r="DO30" s="155">
        <v>2</v>
      </c>
      <c r="DP30" s="172">
        <v>3</v>
      </c>
      <c r="DQ30" s="171">
        <v>4</v>
      </c>
      <c r="DR30" s="155">
        <v>5</v>
      </c>
      <c r="DS30" s="155">
        <v>6</v>
      </c>
      <c r="DT30" s="155">
        <v>7</v>
      </c>
      <c r="DU30" s="155">
        <v>8</v>
      </c>
      <c r="DV30" s="155">
        <v>9</v>
      </c>
      <c r="DW30" s="155">
        <v>10</v>
      </c>
      <c r="DX30" s="155">
        <v>11</v>
      </c>
      <c r="DY30" s="155">
        <v>12</v>
      </c>
      <c r="DZ30" s="155">
        <v>1</v>
      </c>
      <c r="EA30" s="155">
        <v>2</v>
      </c>
      <c r="EB30" s="172">
        <v>3</v>
      </c>
      <c r="EC30" s="171">
        <v>4</v>
      </c>
      <c r="ED30" s="155">
        <v>5</v>
      </c>
      <c r="EE30" s="155">
        <v>6</v>
      </c>
      <c r="EF30" s="155">
        <v>7</v>
      </c>
      <c r="EG30" s="155">
        <v>8</v>
      </c>
      <c r="EH30" s="155">
        <v>9</v>
      </c>
      <c r="EI30" s="155">
        <v>10</v>
      </c>
      <c r="EJ30" s="155">
        <v>11</v>
      </c>
      <c r="EK30" s="155">
        <v>12</v>
      </c>
      <c r="EL30" s="155">
        <v>1</v>
      </c>
      <c r="EM30" s="155">
        <v>2</v>
      </c>
      <c r="EN30" s="172">
        <v>3</v>
      </c>
      <c r="EO30" s="171">
        <v>4</v>
      </c>
      <c r="EP30" s="155">
        <v>5</v>
      </c>
      <c r="EQ30" s="155">
        <v>6</v>
      </c>
      <c r="ER30" s="155">
        <v>7</v>
      </c>
      <c r="ES30" s="155">
        <v>8</v>
      </c>
      <c r="ET30" s="155">
        <v>9</v>
      </c>
      <c r="EU30" s="155">
        <v>10</v>
      </c>
      <c r="EV30" s="155">
        <v>11</v>
      </c>
      <c r="EW30" s="155">
        <v>12</v>
      </c>
      <c r="EX30" s="155">
        <v>1</v>
      </c>
      <c r="EY30" s="155">
        <v>2</v>
      </c>
      <c r="EZ30" s="172">
        <v>3</v>
      </c>
      <c r="FA30" s="171">
        <v>4</v>
      </c>
      <c r="FB30" s="155">
        <v>5</v>
      </c>
      <c r="FC30" s="155">
        <v>6</v>
      </c>
      <c r="FD30" s="155">
        <v>7</v>
      </c>
      <c r="FE30" s="155">
        <v>8</v>
      </c>
      <c r="FF30" s="155">
        <v>9</v>
      </c>
      <c r="FG30" s="155">
        <v>10</v>
      </c>
      <c r="FH30" s="155">
        <v>11</v>
      </c>
      <c r="FI30" s="155">
        <v>12</v>
      </c>
      <c r="FJ30" s="155">
        <v>1</v>
      </c>
      <c r="FK30" s="155">
        <v>2</v>
      </c>
      <c r="FL30" s="172">
        <v>3</v>
      </c>
      <c r="FM30" s="308"/>
      <c r="FN30" s="310"/>
      <c r="FO30" s="312"/>
      <c r="FP30" s="171">
        <v>4</v>
      </c>
      <c r="FQ30" s="155">
        <v>5</v>
      </c>
      <c r="FR30" s="155">
        <v>6</v>
      </c>
      <c r="FS30" s="155">
        <v>7</v>
      </c>
      <c r="FT30" s="155">
        <v>8</v>
      </c>
      <c r="FU30" s="155">
        <v>9</v>
      </c>
      <c r="FV30" s="155">
        <v>10</v>
      </c>
      <c r="FW30" s="155">
        <v>11</v>
      </c>
      <c r="FX30" s="155">
        <v>12</v>
      </c>
      <c r="FY30" s="155">
        <v>1</v>
      </c>
      <c r="FZ30" s="155">
        <v>2</v>
      </c>
      <c r="GA30" s="172">
        <v>3</v>
      </c>
    </row>
    <row r="31" spans="2:183" ht="19.5" customHeight="1" x14ac:dyDescent="0.15">
      <c r="B31" s="2"/>
      <c r="C31" s="17" t="s">
        <v>1</v>
      </c>
      <c r="D31" s="231">
        <f t="shared" ref="D31:D39" si="35">IF(F14&gt;0,IF(AND(J14&gt;=430000,J14&lt;=24000000),J14-430000,IF(AND(J14&gt;24000000,J14&lt;=24500000),J14-290000,IF(AND(J14&gt;24000000,J14&lt;=25000000),J14-150000,IF(J14&gt;25000000,J14,0)))),0)</f>
        <v>0</v>
      </c>
      <c r="E31" s="227"/>
      <c r="F31" s="227"/>
      <c r="G31" s="227"/>
      <c r="H31" s="225">
        <f>IF(F14&gt;0,ROUNDDOWN(D31*D$6/12*F14,0)+ROUNDDOWN(H$6*(10-F$28)/10/12*F14,0),0)</f>
        <v>0</v>
      </c>
      <c r="I31" s="226"/>
      <c r="J31" s="226"/>
      <c r="K31" s="227"/>
      <c r="L31" s="225">
        <f>IF(F14&gt;0,ROUNDDOWN(D31*D$7/12*F14,0)+ROUNDDOWN(H$7*(10-F$28)/10/12*F14,0),0)</f>
        <v>0</v>
      </c>
      <c r="M31" s="226"/>
      <c r="N31" s="226"/>
      <c r="O31" s="227"/>
      <c r="P31" s="231">
        <f t="shared" ref="P31:P39" si="36">IF(SUM(FA31:FL31)&gt;0,ROUNDDOWN(D31*D$8/12*COUNTIF(FA31:FL31,"&gt;0"),0)+ROUNDDOWN(H$8*(10-F$28)/10/12*COUNTIF(FA31:FL31,"&gt;0"),0),0)</f>
        <v>0</v>
      </c>
      <c r="Q31" s="231"/>
      <c r="R31" s="231"/>
      <c r="S31" s="231"/>
      <c r="T31" s="2"/>
      <c r="U31" s="2"/>
      <c r="V31" s="108">
        <f t="shared" ref="V31:AG39" si="37">IF(AND(EO31&gt;0,$FM31&lt;MAX($FM$31:$FM$39)),$AJ31/COUNTIF($EO31:$EZ31,"&gt;0"),IF(EO31&gt;0,($AH31+$AL31)/COUNTIF($EO31:$EZ31,"&gt;0"),0))</f>
        <v>0</v>
      </c>
      <c r="W31" s="120">
        <f t="shared" si="37"/>
        <v>0</v>
      </c>
      <c r="X31" s="120">
        <f t="shared" si="37"/>
        <v>0</v>
      </c>
      <c r="Y31" s="120">
        <f t="shared" si="37"/>
        <v>0</v>
      </c>
      <c r="Z31" s="120">
        <f t="shared" si="37"/>
        <v>0</v>
      </c>
      <c r="AA31" s="120">
        <f t="shared" si="37"/>
        <v>0</v>
      </c>
      <c r="AB31" s="120">
        <f t="shared" si="37"/>
        <v>0</v>
      </c>
      <c r="AC31" s="120">
        <f t="shared" si="37"/>
        <v>0</v>
      </c>
      <c r="AD31" s="120">
        <f t="shared" si="37"/>
        <v>0</v>
      </c>
      <c r="AE31" s="120">
        <f t="shared" si="37"/>
        <v>0</v>
      </c>
      <c r="AF31" s="120">
        <f t="shared" si="37"/>
        <v>0</v>
      </c>
      <c r="AG31" s="120">
        <f t="shared" si="37"/>
        <v>0</v>
      </c>
      <c r="AH31" s="157">
        <f>IF(SUM($EO31:$EZ31)&gt;0,ROUNDDOWN(D31*D$6,0)+ROUNDDOWN(H$6*(10-F$28)/10,0),0)</f>
        <v>0</v>
      </c>
      <c r="AI31" s="157">
        <f t="shared" ref="AI31:AI39" si="38">IF(AND(FM31&lt;MAX(FM$31:FM$39),FM31&gt;0),AH31/12*COUNTIF($EO31:$EZ31,"&gt;0"),0)</f>
        <v>0</v>
      </c>
      <c r="AJ31" s="157">
        <f t="shared" ref="AJ31:AJ39" si="39">IF(AI$40=0,0,AI$40*AI31/SUM(AI$31:AI$39))</f>
        <v>0</v>
      </c>
      <c r="AK31" s="120">
        <f t="shared" ref="AK31:AK39" si="40">IF(AND(FM31=MAX(FM$31:FM$39),FM31&gt;0),AH31*(COUNTIF($EO31:$EZ31,"&gt;0")-12)/12,0)</f>
        <v>0</v>
      </c>
      <c r="AL31" s="160">
        <f t="shared" ref="AL31:AL39" si="41">IF(AK$40=0,0,AK$40*AK31/SUM(AK$31:AK$39))</f>
        <v>0</v>
      </c>
      <c r="AM31" s="108">
        <f t="shared" ref="AM31:AX39" si="42">IF(AND(EO31&gt;0,$FM31&lt;MAX($FM$31:$FM$39)),$BA31/COUNTIF($EO31:$EZ31,"&gt;0"),IF(EO31&gt;0,($AY31+$BC31)/COUNTIF($EO31:$EZ31,"&gt;0"),0))</f>
        <v>0</v>
      </c>
      <c r="AN31" s="120">
        <f t="shared" si="42"/>
        <v>0</v>
      </c>
      <c r="AO31" s="120">
        <f t="shared" si="42"/>
        <v>0</v>
      </c>
      <c r="AP31" s="120">
        <f t="shared" si="42"/>
        <v>0</v>
      </c>
      <c r="AQ31" s="120">
        <f t="shared" si="42"/>
        <v>0</v>
      </c>
      <c r="AR31" s="120">
        <f t="shared" si="42"/>
        <v>0</v>
      </c>
      <c r="AS31" s="120">
        <f t="shared" si="42"/>
        <v>0</v>
      </c>
      <c r="AT31" s="120">
        <f t="shared" si="42"/>
        <v>0</v>
      </c>
      <c r="AU31" s="120">
        <f t="shared" si="42"/>
        <v>0</v>
      </c>
      <c r="AV31" s="120">
        <f t="shared" si="42"/>
        <v>0</v>
      </c>
      <c r="AW31" s="120">
        <f t="shared" si="42"/>
        <v>0</v>
      </c>
      <c r="AX31" s="120">
        <f t="shared" si="42"/>
        <v>0</v>
      </c>
      <c r="AY31" s="157">
        <f>IF(SUM($EO31:$EZ31)&gt;0,ROUNDDOWN(D31*D$7,0)+ROUNDDOWN(H$7*(10-F$28)/10,0),0)</f>
        <v>0</v>
      </c>
      <c r="AZ31" s="157">
        <f t="shared" ref="AZ31:AZ39" si="43">IF(AND(FM31&lt;MAX(FM$31:FM$39),FM31&gt;0),AY31/12*COUNTIF($EO31:$EZ31,"&gt;0"),0)</f>
        <v>0</v>
      </c>
      <c r="BA31" s="157">
        <f t="shared" ref="BA31:BA39" si="44">IF(AZ$40=0,0,AZ$40*AZ31/SUM(AZ$31:AZ$39))</f>
        <v>0</v>
      </c>
      <c r="BB31" s="120">
        <f t="shared" ref="BB31:BB39" si="45">IF(AND(FM31=MAX(FM$31:FM$39),FM31&gt;0),AY31*(COUNTIF($EO31:$EZ31,"&gt;0")-12)/12,0)</f>
        <v>0</v>
      </c>
      <c r="BC31" s="160">
        <f t="shared" ref="BC31:BC39" si="46">IF(BB$40=0,0,BB$40*BB31/SUM(BB$31:BB$39))</f>
        <v>0</v>
      </c>
      <c r="BD31" s="108">
        <f t="shared" ref="BD31:BO39" si="47">IF(AND(FA31&gt;0,$FN31&lt;MAX($FN$31:$FN$39)),$BR31/COUNTIF($FA31:$FL31,"&gt;0"),IF(FA31&gt;0,($BT31+$BP31)/COUNTIF($FA31:$FL31,"&gt;0"),0))</f>
        <v>0</v>
      </c>
      <c r="BE31" s="120">
        <f t="shared" si="47"/>
        <v>0</v>
      </c>
      <c r="BF31" s="120">
        <f t="shared" si="47"/>
        <v>0</v>
      </c>
      <c r="BG31" s="120">
        <f t="shared" si="47"/>
        <v>0</v>
      </c>
      <c r="BH31" s="120">
        <f t="shared" si="47"/>
        <v>0</v>
      </c>
      <c r="BI31" s="120">
        <f t="shared" si="47"/>
        <v>0</v>
      </c>
      <c r="BJ31" s="120">
        <f t="shared" si="47"/>
        <v>0</v>
      </c>
      <c r="BK31" s="120">
        <f t="shared" si="47"/>
        <v>0</v>
      </c>
      <c r="BL31" s="120">
        <f t="shared" si="47"/>
        <v>0</v>
      </c>
      <c r="BM31" s="120">
        <f t="shared" si="47"/>
        <v>0</v>
      </c>
      <c r="BN31" s="120">
        <f t="shared" si="47"/>
        <v>0</v>
      </c>
      <c r="BO31" s="120">
        <f t="shared" si="47"/>
        <v>0</v>
      </c>
      <c r="BP31" s="157">
        <f t="shared" ref="BP31:BP39" si="48">IF(SUM($FA31:$FL31)&gt;0,ROUNDDOWN(D31*D$8,0)+ROUNDDOWN(H$8*(10-F$28)/10,0),0)</f>
        <v>0</v>
      </c>
      <c r="BQ31" s="157">
        <f t="shared" ref="BQ31:BQ39" si="49">IF(AND(FN31&lt;MAX(FN$31:FN$39),FN31&gt;0),BP31/12*COUNTIF(FA31:FL31,"&gt;0"),0)</f>
        <v>0</v>
      </c>
      <c r="BR31" s="157">
        <f t="shared" ref="BR31:BR39" si="50">IF(BQ$40=0,0,BQ$40*BQ31/SUM(BQ$31:BQ$39))</f>
        <v>0</v>
      </c>
      <c r="BS31" s="120">
        <f t="shared" ref="BS31:BS39" si="51">IF(AND(FN31=MAX(FN$31:FN$39),FN31&gt;0),BP31*(COUNTIF(FA31:FL31,"&gt;0")-12)/12,0)</f>
        <v>0</v>
      </c>
      <c r="BT31" s="170">
        <f t="shared" ref="BT31:BT39" si="52">IF(BS$40=0,0,BS$40*BS31/SUM(BS$31:BS$39))</f>
        <v>0</v>
      </c>
      <c r="BU31" s="103">
        <f t="shared" ref="BU31:BU39" si="53">IF($G14-1&lt;$X$11,1,IF(AND($G14-1&lt;=$Y$11,MONTH($G14-1)=BU$30),1,0))</f>
        <v>1</v>
      </c>
      <c r="BV31" s="112">
        <f t="shared" ref="BV31:CF39" si="54">IF(BU31=1,1,IF($G14-1&lt;$X$11,1,IF(AND($G14-1&lt;=$Y$11,MONTH($G14-1)=BV$30),1,0)))</f>
        <v>1</v>
      </c>
      <c r="BW31" s="112">
        <f t="shared" si="54"/>
        <v>1</v>
      </c>
      <c r="BX31" s="112">
        <f t="shared" si="54"/>
        <v>1</v>
      </c>
      <c r="BY31" s="112">
        <f t="shared" si="54"/>
        <v>1</v>
      </c>
      <c r="BZ31" s="112">
        <f t="shared" si="54"/>
        <v>1</v>
      </c>
      <c r="CA31" s="112">
        <f t="shared" si="54"/>
        <v>1</v>
      </c>
      <c r="CB31" s="112">
        <f t="shared" si="54"/>
        <v>1</v>
      </c>
      <c r="CC31" s="112">
        <f t="shared" si="54"/>
        <v>1</v>
      </c>
      <c r="CD31" s="112">
        <f t="shared" si="54"/>
        <v>1</v>
      </c>
      <c r="CE31" s="112">
        <f t="shared" si="54"/>
        <v>1</v>
      </c>
      <c r="CF31" s="126">
        <f t="shared" si="54"/>
        <v>1</v>
      </c>
      <c r="CG31" s="103">
        <f t="shared" ref="CG31:CQ39" si="55">IF($G14=0,0,IF(CH31=1,1,IF($G14-1&gt;EDATE($AA$11,1),1,IF(AND($G14-1&gt;=EDATE($Z$11,1),$G14-1&lt;=EDATE($AA$11,1),MONTH($G14-1)=CG$30+1),1,0))))</f>
        <v>0</v>
      </c>
      <c r="CH31" s="112">
        <f t="shared" si="55"/>
        <v>0</v>
      </c>
      <c r="CI31" s="112">
        <f t="shared" si="55"/>
        <v>0</v>
      </c>
      <c r="CJ31" s="112">
        <f t="shared" si="55"/>
        <v>0</v>
      </c>
      <c r="CK31" s="112">
        <f t="shared" si="55"/>
        <v>0</v>
      </c>
      <c r="CL31" s="112">
        <f t="shared" si="55"/>
        <v>0</v>
      </c>
      <c r="CM31" s="112">
        <f t="shared" si="55"/>
        <v>0</v>
      </c>
      <c r="CN31" s="112">
        <f t="shared" si="55"/>
        <v>0</v>
      </c>
      <c r="CO31" s="112">
        <f t="shared" si="55"/>
        <v>0</v>
      </c>
      <c r="CP31" s="112">
        <f t="shared" si="55"/>
        <v>0</v>
      </c>
      <c r="CQ31" s="112">
        <f t="shared" si="55"/>
        <v>0</v>
      </c>
      <c r="CR31" s="126">
        <f t="shared" ref="CR31:CR39" si="56">IF($G14=0,0,IF($G14-1&gt;EDATE($AA$11,1),1,IF(AND($G14-1&gt;=EDATE($Z$11,1),$G14-1&lt;=EDATE($AA$11,1),MONTH($G14-1)=CR$30+1),1,0)))</f>
        <v>0</v>
      </c>
      <c r="CS31" s="103">
        <f t="shared" ref="CS31:DD39" si="57">IF(BU31+CG31=2,1,0)</f>
        <v>0</v>
      </c>
      <c r="CT31" s="112">
        <f t="shared" si="57"/>
        <v>0</v>
      </c>
      <c r="CU31" s="112">
        <f t="shared" si="57"/>
        <v>0</v>
      </c>
      <c r="CV31" s="112">
        <f t="shared" si="57"/>
        <v>0</v>
      </c>
      <c r="CW31" s="112">
        <f t="shared" si="57"/>
        <v>0</v>
      </c>
      <c r="CX31" s="112">
        <f t="shared" si="57"/>
        <v>0</v>
      </c>
      <c r="CY31" s="112">
        <f t="shared" si="57"/>
        <v>0</v>
      </c>
      <c r="CZ31" s="112">
        <f t="shared" si="57"/>
        <v>0</v>
      </c>
      <c r="DA31" s="112">
        <f t="shared" si="57"/>
        <v>0</v>
      </c>
      <c r="DB31" s="112">
        <f t="shared" si="57"/>
        <v>0</v>
      </c>
      <c r="DC31" s="112">
        <f t="shared" si="57"/>
        <v>0</v>
      </c>
      <c r="DD31" s="126">
        <f t="shared" si="57"/>
        <v>0</v>
      </c>
      <c r="DE31" s="103">
        <f t="shared" ref="DE31:DE39" si="58">IF($G14&lt;$AB$11,1,IF(AND($G14&lt;=$AC$11,MONTH($G14)=BU$30),1,0))</f>
        <v>1</v>
      </c>
      <c r="DF31" s="112">
        <f t="shared" ref="DF31:DP39" si="59">IF(DE31=1,1,IF($G14&lt;$AB$11,1,IF(AND($G14&lt;=$AC$11,MONTH($G14)=BV$30),1,0)))</f>
        <v>1</v>
      </c>
      <c r="DG31" s="112">
        <f t="shared" si="59"/>
        <v>1</v>
      </c>
      <c r="DH31" s="112">
        <f t="shared" si="59"/>
        <v>1</v>
      </c>
      <c r="DI31" s="112">
        <f t="shared" si="59"/>
        <v>1</v>
      </c>
      <c r="DJ31" s="112">
        <f t="shared" si="59"/>
        <v>1</v>
      </c>
      <c r="DK31" s="112">
        <f t="shared" si="59"/>
        <v>1</v>
      </c>
      <c r="DL31" s="112">
        <f t="shared" si="59"/>
        <v>1</v>
      </c>
      <c r="DM31" s="112">
        <f t="shared" si="59"/>
        <v>1</v>
      </c>
      <c r="DN31" s="112">
        <f t="shared" si="59"/>
        <v>1</v>
      </c>
      <c r="DO31" s="112">
        <f t="shared" si="59"/>
        <v>1</v>
      </c>
      <c r="DP31" s="126">
        <f t="shared" si="59"/>
        <v>1</v>
      </c>
      <c r="DQ31" s="103">
        <f t="shared" ref="DQ31:DQ39" si="60">IF($D14=DQ$30,1,0)</f>
        <v>0</v>
      </c>
      <c r="DR31" s="112">
        <f t="shared" ref="DR31:EB39" si="61">IF(DQ31=1,1,IF($D14=DR$30,1,0))</f>
        <v>0</v>
      </c>
      <c r="DS31" s="112">
        <f t="shared" si="61"/>
        <v>0</v>
      </c>
      <c r="DT31" s="112">
        <f t="shared" si="61"/>
        <v>0</v>
      </c>
      <c r="DU31" s="112">
        <f t="shared" si="61"/>
        <v>0</v>
      </c>
      <c r="DV31" s="112">
        <f t="shared" si="61"/>
        <v>0</v>
      </c>
      <c r="DW31" s="112">
        <f t="shared" si="61"/>
        <v>0</v>
      </c>
      <c r="DX31" s="112">
        <f t="shared" si="61"/>
        <v>0</v>
      </c>
      <c r="DY31" s="112">
        <f t="shared" si="61"/>
        <v>0</v>
      </c>
      <c r="DZ31" s="112">
        <f t="shared" si="61"/>
        <v>0</v>
      </c>
      <c r="EA31" s="112">
        <f t="shared" si="61"/>
        <v>0</v>
      </c>
      <c r="EB31" s="126">
        <f t="shared" si="61"/>
        <v>0</v>
      </c>
      <c r="EC31" s="103">
        <f t="shared" ref="EC31:EM39" si="62">IF(ED31=1,1,IF($E14=EC$30,1,0))</f>
        <v>0</v>
      </c>
      <c r="ED31" s="112">
        <f t="shared" si="62"/>
        <v>0</v>
      </c>
      <c r="EE31" s="112">
        <f t="shared" si="62"/>
        <v>0</v>
      </c>
      <c r="EF31" s="112">
        <f t="shared" si="62"/>
        <v>0</v>
      </c>
      <c r="EG31" s="112">
        <f t="shared" si="62"/>
        <v>0</v>
      </c>
      <c r="EH31" s="112">
        <f t="shared" si="62"/>
        <v>0</v>
      </c>
      <c r="EI31" s="112">
        <f t="shared" si="62"/>
        <v>0</v>
      </c>
      <c r="EJ31" s="112">
        <f t="shared" si="62"/>
        <v>0</v>
      </c>
      <c r="EK31" s="112">
        <f t="shared" si="62"/>
        <v>0</v>
      </c>
      <c r="EL31" s="112">
        <f t="shared" si="62"/>
        <v>0</v>
      </c>
      <c r="EM31" s="112">
        <f t="shared" si="62"/>
        <v>0</v>
      </c>
      <c r="EN31" s="126">
        <f t="shared" ref="EN31:EN39" si="63">IF($E14=EN$30,1,0)</f>
        <v>0</v>
      </c>
      <c r="EO31" s="103">
        <f t="shared" ref="EO31:EW39" si="64">IF(AND(DE31=0,DQ31+EC31+FP31=3),EO$30,0)</f>
        <v>0</v>
      </c>
      <c r="EP31" s="112">
        <f t="shared" si="64"/>
        <v>0</v>
      </c>
      <c r="EQ31" s="112">
        <f t="shared" si="64"/>
        <v>0</v>
      </c>
      <c r="ER31" s="112">
        <f t="shared" si="64"/>
        <v>0</v>
      </c>
      <c r="ES31" s="112">
        <f t="shared" si="64"/>
        <v>0</v>
      </c>
      <c r="ET31" s="112">
        <f t="shared" si="64"/>
        <v>0</v>
      </c>
      <c r="EU31" s="112">
        <f t="shared" si="64"/>
        <v>0</v>
      </c>
      <c r="EV31" s="112">
        <f t="shared" si="64"/>
        <v>0</v>
      </c>
      <c r="EW31" s="112">
        <f t="shared" si="64"/>
        <v>0</v>
      </c>
      <c r="EX31" s="112">
        <f t="shared" ref="EX31:EZ39" si="65">IF(AND(DN31=0,DZ31+EL31+FY31=3),EX$30+12,0)</f>
        <v>0</v>
      </c>
      <c r="EY31" s="112">
        <f t="shared" si="65"/>
        <v>0</v>
      </c>
      <c r="EZ31" s="126">
        <f t="shared" si="65"/>
        <v>0</v>
      </c>
      <c r="FA31" s="103">
        <f t="shared" ref="FA31:FI39" si="66">IF(CS31+EO31=FA$30+1,FA$30,0)</f>
        <v>0</v>
      </c>
      <c r="FB31" s="112">
        <f t="shared" si="66"/>
        <v>0</v>
      </c>
      <c r="FC31" s="112">
        <f t="shared" si="66"/>
        <v>0</v>
      </c>
      <c r="FD31" s="112">
        <f t="shared" si="66"/>
        <v>0</v>
      </c>
      <c r="FE31" s="112">
        <f t="shared" si="66"/>
        <v>0</v>
      </c>
      <c r="FF31" s="112">
        <f t="shared" si="66"/>
        <v>0</v>
      </c>
      <c r="FG31" s="112">
        <f t="shared" si="66"/>
        <v>0</v>
      </c>
      <c r="FH31" s="112">
        <f t="shared" si="66"/>
        <v>0</v>
      </c>
      <c r="FI31" s="112">
        <f t="shared" si="66"/>
        <v>0</v>
      </c>
      <c r="FJ31" s="112">
        <f t="shared" ref="FJ31:FL39" si="67">IF(DB31+EX31=FJ$30+12+1,FJ$30+12,0)</f>
        <v>0</v>
      </c>
      <c r="FK31" s="112">
        <f t="shared" si="67"/>
        <v>0</v>
      </c>
      <c r="FL31" s="126">
        <f t="shared" si="67"/>
        <v>0</v>
      </c>
      <c r="FM31" s="174">
        <f t="shared" ref="FM31:FM39" si="68">MAX(EO31:EZ31)</f>
        <v>0</v>
      </c>
      <c r="FN31" s="174">
        <f t="shared" ref="FN31:FN39" si="69">MAX(FA31:FL31)</f>
        <v>0</v>
      </c>
      <c r="FO31" s="174">
        <f>IF(SUM(EO31:EZ31)=0,_xlfn.MINIFS(FO32:FO39,FO32:FO39,"&gt;0"),_xlfn.MINIFS(EO31:EZ31,EO31:EZ31,"&gt;0"))</f>
        <v>0</v>
      </c>
      <c r="FP31" s="103">
        <f t="shared" ref="FP31:FP39" si="70">IF($G14=0,0,IF($G14-1&lt;$AE$11,1,IF(AND($G14-1&lt;=$AF$11,MONTH($G14-1)=FP$30),1,0)))</f>
        <v>0</v>
      </c>
      <c r="FQ31" s="112">
        <f t="shared" ref="FQ31:GA39" si="71">IF(FP31=1,1,IF($G14=0,0,IF($G14-1&lt;$AE$11,1,IF(AND($G14-1&lt;=$AF$11,MONTH($G14-1)=FQ$30),1,0))))</f>
        <v>0</v>
      </c>
      <c r="FR31" s="112">
        <f t="shared" si="71"/>
        <v>0</v>
      </c>
      <c r="FS31" s="112">
        <f t="shared" si="71"/>
        <v>0</v>
      </c>
      <c r="FT31" s="112">
        <f t="shared" si="71"/>
        <v>0</v>
      </c>
      <c r="FU31" s="112">
        <f t="shared" si="71"/>
        <v>0</v>
      </c>
      <c r="FV31" s="112">
        <f t="shared" si="71"/>
        <v>0</v>
      </c>
      <c r="FW31" s="112">
        <f t="shared" si="71"/>
        <v>0</v>
      </c>
      <c r="FX31" s="112">
        <f t="shared" si="71"/>
        <v>0</v>
      </c>
      <c r="FY31" s="112">
        <f t="shared" si="71"/>
        <v>0</v>
      </c>
      <c r="FZ31" s="112">
        <f t="shared" si="71"/>
        <v>0</v>
      </c>
      <c r="GA31" s="126">
        <f t="shared" si="71"/>
        <v>0</v>
      </c>
    </row>
    <row r="32" spans="2:183" ht="19.5" customHeight="1" x14ac:dyDescent="0.15">
      <c r="B32" s="2"/>
      <c r="C32" s="17" t="s">
        <v>2</v>
      </c>
      <c r="D32" s="225">
        <f t="shared" si="35"/>
        <v>0</v>
      </c>
      <c r="E32" s="226"/>
      <c r="F32" s="226"/>
      <c r="G32" s="227"/>
      <c r="H32" s="225">
        <f t="shared" ref="H32:H39" si="72">IF(F15&gt;0,ROUNDDOWN(D32*D$6/12*F15,0)+ROUNDDOWN(H$6*(10-F$28)/IF(G15&gt;=$W$11,20,10)/12*F15,0),0)</f>
        <v>0</v>
      </c>
      <c r="I32" s="226"/>
      <c r="J32" s="226"/>
      <c r="K32" s="227"/>
      <c r="L32" s="228">
        <f t="shared" ref="L32:L39" si="73">IF(F15&gt;0,ROUNDDOWN(D32*D$7/12*F15,0)+ROUNDDOWN(H$7*(10-F$28)/IF(G15&gt;=$W$11,20,10)/12*F15,0),0)</f>
        <v>0</v>
      </c>
      <c r="M32" s="229"/>
      <c r="N32" s="229"/>
      <c r="O32" s="230"/>
      <c r="P32" s="225">
        <f t="shared" si="36"/>
        <v>0</v>
      </c>
      <c r="Q32" s="226"/>
      <c r="R32" s="226"/>
      <c r="S32" s="227"/>
      <c r="T32" s="2"/>
      <c r="U32" s="2"/>
      <c r="V32" s="108">
        <f t="shared" si="37"/>
        <v>0</v>
      </c>
      <c r="W32" s="120">
        <f t="shared" si="37"/>
        <v>0</v>
      </c>
      <c r="X32" s="120">
        <f t="shared" si="37"/>
        <v>0</v>
      </c>
      <c r="Y32" s="120">
        <f t="shared" si="37"/>
        <v>0</v>
      </c>
      <c r="Z32" s="120">
        <f t="shared" si="37"/>
        <v>0</v>
      </c>
      <c r="AA32" s="120">
        <f t="shared" si="37"/>
        <v>0</v>
      </c>
      <c r="AB32" s="120">
        <f t="shared" si="37"/>
        <v>0</v>
      </c>
      <c r="AC32" s="120">
        <f t="shared" si="37"/>
        <v>0</v>
      </c>
      <c r="AD32" s="120">
        <f t="shared" si="37"/>
        <v>0</v>
      </c>
      <c r="AE32" s="120">
        <f t="shared" si="37"/>
        <v>0</v>
      </c>
      <c r="AF32" s="120">
        <f t="shared" si="37"/>
        <v>0</v>
      </c>
      <c r="AG32" s="120">
        <f t="shared" si="37"/>
        <v>0</v>
      </c>
      <c r="AH32" s="157">
        <f t="shared" ref="AH32:AH39" si="74">IF(SUM($EO32:$EZ32)&gt;0,ROUNDDOWN(D32*D$6,0)+ROUNDDOWN(H$6*(10-F$28)/IF(G15&gt;=$W$11,20,10),0),0)</f>
        <v>0</v>
      </c>
      <c r="AI32" s="157">
        <f t="shared" si="38"/>
        <v>0</v>
      </c>
      <c r="AJ32" s="157">
        <f t="shared" si="39"/>
        <v>0</v>
      </c>
      <c r="AK32" s="120">
        <f t="shared" si="40"/>
        <v>0</v>
      </c>
      <c r="AL32" s="160">
        <f t="shared" si="41"/>
        <v>0</v>
      </c>
      <c r="AM32" s="108">
        <f t="shared" si="42"/>
        <v>0</v>
      </c>
      <c r="AN32" s="120">
        <f t="shared" si="42"/>
        <v>0</v>
      </c>
      <c r="AO32" s="120">
        <f t="shared" si="42"/>
        <v>0</v>
      </c>
      <c r="AP32" s="120">
        <f t="shared" si="42"/>
        <v>0</v>
      </c>
      <c r="AQ32" s="120">
        <f t="shared" si="42"/>
        <v>0</v>
      </c>
      <c r="AR32" s="120">
        <f t="shared" si="42"/>
        <v>0</v>
      </c>
      <c r="AS32" s="120">
        <f t="shared" si="42"/>
        <v>0</v>
      </c>
      <c r="AT32" s="120">
        <f t="shared" si="42"/>
        <v>0</v>
      </c>
      <c r="AU32" s="120">
        <f t="shared" si="42"/>
        <v>0</v>
      </c>
      <c r="AV32" s="120">
        <f t="shared" si="42"/>
        <v>0</v>
      </c>
      <c r="AW32" s="120">
        <f t="shared" si="42"/>
        <v>0</v>
      </c>
      <c r="AX32" s="120">
        <f t="shared" si="42"/>
        <v>0</v>
      </c>
      <c r="AY32" s="157">
        <f t="shared" ref="AY32:AY39" si="75">IF(SUM($EO32:$EZ32)&gt;0,ROUNDDOWN(D32*D$7,0)+ROUNDDOWN(H$7*(10-F$28)/IF(G15&gt;=$W$11,20,10),0),0)</f>
        <v>0</v>
      </c>
      <c r="AZ32" s="157">
        <f t="shared" si="43"/>
        <v>0</v>
      </c>
      <c r="BA32" s="157">
        <f t="shared" si="44"/>
        <v>0</v>
      </c>
      <c r="BB32" s="120">
        <f t="shared" si="45"/>
        <v>0</v>
      </c>
      <c r="BC32" s="160">
        <f t="shared" si="46"/>
        <v>0</v>
      </c>
      <c r="BD32" s="108">
        <f t="shared" si="47"/>
        <v>0</v>
      </c>
      <c r="BE32" s="120">
        <f t="shared" si="47"/>
        <v>0</v>
      </c>
      <c r="BF32" s="120">
        <f t="shared" si="47"/>
        <v>0</v>
      </c>
      <c r="BG32" s="120">
        <f t="shared" si="47"/>
        <v>0</v>
      </c>
      <c r="BH32" s="120">
        <f t="shared" si="47"/>
        <v>0</v>
      </c>
      <c r="BI32" s="120">
        <f t="shared" si="47"/>
        <v>0</v>
      </c>
      <c r="BJ32" s="120">
        <f t="shared" si="47"/>
        <v>0</v>
      </c>
      <c r="BK32" s="120">
        <f t="shared" si="47"/>
        <v>0</v>
      </c>
      <c r="BL32" s="120">
        <f t="shared" si="47"/>
        <v>0</v>
      </c>
      <c r="BM32" s="120">
        <f t="shared" si="47"/>
        <v>0</v>
      </c>
      <c r="BN32" s="120">
        <f t="shared" si="47"/>
        <v>0</v>
      </c>
      <c r="BO32" s="120">
        <f t="shared" si="47"/>
        <v>0</v>
      </c>
      <c r="BP32" s="157">
        <f t="shared" si="48"/>
        <v>0</v>
      </c>
      <c r="BQ32" s="157">
        <f t="shared" si="49"/>
        <v>0</v>
      </c>
      <c r="BR32" s="157">
        <f t="shared" si="50"/>
        <v>0</v>
      </c>
      <c r="BS32" s="120">
        <f t="shared" si="51"/>
        <v>0</v>
      </c>
      <c r="BT32" s="170">
        <f t="shared" si="52"/>
        <v>0</v>
      </c>
      <c r="BU32" s="103">
        <f t="shared" si="53"/>
        <v>1</v>
      </c>
      <c r="BV32" s="112">
        <f t="shared" si="54"/>
        <v>1</v>
      </c>
      <c r="BW32" s="112">
        <f t="shared" si="54"/>
        <v>1</v>
      </c>
      <c r="BX32" s="112">
        <f t="shared" si="54"/>
        <v>1</v>
      </c>
      <c r="BY32" s="112">
        <f t="shared" si="54"/>
        <v>1</v>
      </c>
      <c r="BZ32" s="112">
        <f t="shared" si="54"/>
        <v>1</v>
      </c>
      <c r="CA32" s="112">
        <f t="shared" si="54"/>
        <v>1</v>
      </c>
      <c r="CB32" s="112">
        <f t="shared" si="54"/>
        <v>1</v>
      </c>
      <c r="CC32" s="112">
        <f t="shared" si="54"/>
        <v>1</v>
      </c>
      <c r="CD32" s="112">
        <f t="shared" si="54"/>
        <v>1</v>
      </c>
      <c r="CE32" s="112">
        <f t="shared" si="54"/>
        <v>1</v>
      </c>
      <c r="CF32" s="126">
        <f t="shared" si="54"/>
        <v>1</v>
      </c>
      <c r="CG32" s="103">
        <f t="shared" si="55"/>
        <v>0</v>
      </c>
      <c r="CH32" s="112">
        <f t="shared" si="55"/>
        <v>0</v>
      </c>
      <c r="CI32" s="112">
        <f t="shared" si="55"/>
        <v>0</v>
      </c>
      <c r="CJ32" s="112">
        <f t="shared" si="55"/>
        <v>0</v>
      </c>
      <c r="CK32" s="112">
        <f t="shared" si="55"/>
        <v>0</v>
      </c>
      <c r="CL32" s="112">
        <f t="shared" si="55"/>
        <v>0</v>
      </c>
      <c r="CM32" s="112">
        <f t="shared" si="55"/>
        <v>0</v>
      </c>
      <c r="CN32" s="112">
        <f t="shared" si="55"/>
        <v>0</v>
      </c>
      <c r="CO32" s="112">
        <f t="shared" si="55"/>
        <v>0</v>
      </c>
      <c r="CP32" s="112">
        <f t="shared" si="55"/>
        <v>0</v>
      </c>
      <c r="CQ32" s="112">
        <f t="shared" si="55"/>
        <v>0</v>
      </c>
      <c r="CR32" s="126">
        <f t="shared" si="56"/>
        <v>0</v>
      </c>
      <c r="CS32" s="103">
        <f t="shared" si="57"/>
        <v>0</v>
      </c>
      <c r="CT32" s="112">
        <f t="shared" si="57"/>
        <v>0</v>
      </c>
      <c r="CU32" s="112">
        <f t="shared" si="57"/>
        <v>0</v>
      </c>
      <c r="CV32" s="112">
        <f t="shared" si="57"/>
        <v>0</v>
      </c>
      <c r="CW32" s="112">
        <f t="shared" si="57"/>
        <v>0</v>
      </c>
      <c r="CX32" s="112">
        <f t="shared" si="57"/>
        <v>0</v>
      </c>
      <c r="CY32" s="112">
        <f t="shared" si="57"/>
        <v>0</v>
      </c>
      <c r="CZ32" s="112">
        <f t="shared" si="57"/>
        <v>0</v>
      </c>
      <c r="DA32" s="112">
        <f t="shared" si="57"/>
        <v>0</v>
      </c>
      <c r="DB32" s="112">
        <f t="shared" si="57"/>
        <v>0</v>
      </c>
      <c r="DC32" s="112">
        <f t="shared" si="57"/>
        <v>0</v>
      </c>
      <c r="DD32" s="126">
        <f t="shared" si="57"/>
        <v>0</v>
      </c>
      <c r="DE32" s="103">
        <f t="shared" si="58"/>
        <v>1</v>
      </c>
      <c r="DF32" s="112">
        <f t="shared" si="59"/>
        <v>1</v>
      </c>
      <c r="DG32" s="112">
        <f t="shared" si="59"/>
        <v>1</v>
      </c>
      <c r="DH32" s="112">
        <f t="shared" si="59"/>
        <v>1</v>
      </c>
      <c r="DI32" s="112">
        <f t="shared" si="59"/>
        <v>1</v>
      </c>
      <c r="DJ32" s="112">
        <f t="shared" si="59"/>
        <v>1</v>
      </c>
      <c r="DK32" s="112">
        <f t="shared" si="59"/>
        <v>1</v>
      </c>
      <c r="DL32" s="112">
        <f t="shared" si="59"/>
        <v>1</v>
      </c>
      <c r="DM32" s="112">
        <f t="shared" si="59"/>
        <v>1</v>
      </c>
      <c r="DN32" s="112">
        <f t="shared" si="59"/>
        <v>1</v>
      </c>
      <c r="DO32" s="112">
        <f t="shared" si="59"/>
        <v>1</v>
      </c>
      <c r="DP32" s="126">
        <f t="shared" si="59"/>
        <v>1</v>
      </c>
      <c r="DQ32" s="103">
        <f t="shared" si="60"/>
        <v>0</v>
      </c>
      <c r="DR32" s="112">
        <f t="shared" si="61"/>
        <v>0</v>
      </c>
      <c r="DS32" s="112">
        <f t="shared" si="61"/>
        <v>0</v>
      </c>
      <c r="DT32" s="112">
        <f t="shared" si="61"/>
        <v>0</v>
      </c>
      <c r="DU32" s="112">
        <f t="shared" si="61"/>
        <v>0</v>
      </c>
      <c r="DV32" s="112">
        <f t="shared" si="61"/>
        <v>0</v>
      </c>
      <c r="DW32" s="112">
        <f t="shared" si="61"/>
        <v>0</v>
      </c>
      <c r="DX32" s="112">
        <f t="shared" si="61"/>
        <v>0</v>
      </c>
      <c r="DY32" s="112">
        <f t="shared" si="61"/>
        <v>0</v>
      </c>
      <c r="DZ32" s="112">
        <f t="shared" si="61"/>
        <v>0</v>
      </c>
      <c r="EA32" s="112">
        <f t="shared" si="61"/>
        <v>0</v>
      </c>
      <c r="EB32" s="126">
        <f t="shared" si="61"/>
        <v>0</v>
      </c>
      <c r="EC32" s="103">
        <f t="shared" si="62"/>
        <v>0</v>
      </c>
      <c r="ED32" s="112">
        <f t="shared" si="62"/>
        <v>0</v>
      </c>
      <c r="EE32" s="112">
        <f t="shared" si="62"/>
        <v>0</v>
      </c>
      <c r="EF32" s="112">
        <f t="shared" si="62"/>
        <v>0</v>
      </c>
      <c r="EG32" s="112">
        <f t="shared" si="62"/>
        <v>0</v>
      </c>
      <c r="EH32" s="112">
        <f t="shared" si="62"/>
        <v>0</v>
      </c>
      <c r="EI32" s="112">
        <f t="shared" si="62"/>
        <v>0</v>
      </c>
      <c r="EJ32" s="112">
        <f t="shared" si="62"/>
        <v>0</v>
      </c>
      <c r="EK32" s="112">
        <f t="shared" si="62"/>
        <v>0</v>
      </c>
      <c r="EL32" s="112">
        <f t="shared" si="62"/>
        <v>0</v>
      </c>
      <c r="EM32" s="112">
        <f t="shared" si="62"/>
        <v>0</v>
      </c>
      <c r="EN32" s="126">
        <f t="shared" si="63"/>
        <v>0</v>
      </c>
      <c r="EO32" s="103">
        <f t="shared" si="64"/>
        <v>0</v>
      </c>
      <c r="EP32" s="112">
        <f t="shared" si="64"/>
        <v>0</v>
      </c>
      <c r="EQ32" s="112">
        <f t="shared" si="64"/>
        <v>0</v>
      </c>
      <c r="ER32" s="112">
        <f t="shared" si="64"/>
        <v>0</v>
      </c>
      <c r="ES32" s="112">
        <f t="shared" si="64"/>
        <v>0</v>
      </c>
      <c r="ET32" s="112">
        <f t="shared" si="64"/>
        <v>0</v>
      </c>
      <c r="EU32" s="112">
        <f t="shared" si="64"/>
        <v>0</v>
      </c>
      <c r="EV32" s="112">
        <f t="shared" si="64"/>
        <v>0</v>
      </c>
      <c r="EW32" s="112">
        <f t="shared" si="64"/>
        <v>0</v>
      </c>
      <c r="EX32" s="112">
        <f t="shared" si="65"/>
        <v>0</v>
      </c>
      <c r="EY32" s="112">
        <f t="shared" si="65"/>
        <v>0</v>
      </c>
      <c r="EZ32" s="126">
        <f t="shared" si="65"/>
        <v>0</v>
      </c>
      <c r="FA32" s="103">
        <f t="shared" si="66"/>
        <v>0</v>
      </c>
      <c r="FB32" s="112">
        <f t="shared" si="66"/>
        <v>0</v>
      </c>
      <c r="FC32" s="112">
        <f t="shared" si="66"/>
        <v>0</v>
      </c>
      <c r="FD32" s="112">
        <f t="shared" si="66"/>
        <v>0</v>
      </c>
      <c r="FE32" s="112">
        <f t="shared" si="66"/>
        <v>0</v>
      </c>
      <c r="FF32" s="112">
        <f t="shared" si="66"/>
        <v>0</v>
      </c>
      <c r="FG32" s="112">
        <f t="shared" si="66"/>
        <v>0</v>
      </c>
      <c r="FH32" s="112">
        <f t="shared" si="66"/>
        <v>0</v>
      </c>
      <c r="FI32" s="112">
        <f t="shared" si="66"/>
        <v>0</v>
      </c>
      <c r="FJ32" s="112">
        <f t="shared" si="67"/>
        <v>0</v>
      </c>
      <c r="FK32" s="112">
        <f t="shared" si="67"/>
        <v>0</v>
      </c>
      <c r="FL32" s="126">
        <f t="shared" si="67"/>
        <v>0</v>
      </c>
      <c r="FM32" s="174">
        <f t="shared" si="68"/>
        <v>0</v>
      </c>
      <c r="FN32" s="174">
        <f t="shared" si="69"/>
        <v>0</v>
      </c>
      <c r="FO32" s="174">
        <f t="shared" ref="FO32:FO39" si="76">_xlfn.MINIFS(EO32:EZ32,EO32:EZ32,"&gt;0")</f>
        <v>0</v>
      </c>
      <c r="FP32" s="103">
        <f t="shared" si="70"/>
        <v>0</v>
      </c>
      <c r="FQ32" s="112">
        <f t="shared" si="71"/>
        <v>0</v>
      </c>
      <c r="FR32" s="112">
        <f t="shared" si="71"/>
        <v>0</v>
      </c>
      <c r="FS32" s="112">
        <f t="shared" si="71"/>
        <v>0</v>
      </c>
      <c r="FT32" s="112">
        <f t="shared" si="71"/>
        <v>0</v>
      </c>
      <c r="FU32" s="112">
        <f t="shared" si="71"/>
        <v>0</v>
      </c>
      <c r="FV32" s="112">
        <f t="shared" si="71"/>
        <v>0</v>
      </c>
      <c r="FW32" s="112">
        <f t="shared" si="71"/>
        <v>0</v>
      </c>
      <c r="FX32" s="112">
        <f t="shared" si="71"/>
        <v>0</v>
      </c>
      <c r="FY32" s="112">
        <f t="shared" si="71"/>
        <v>0</v>
      </c>
      <c r="FZ32" s="112">
        <f t="shared" si="71"/>
        <v>0</v>
      </c>
      <c r="GA32" s="126">
        <f t="shared" si="71"/>
        <v>0</v>
      </c>
    </row>
    <row r="33" spans="2:183" ht="19.5" customHeight="1" x14ac:dyDescent="0.15">
      <c r="B33" s="2"/>
      <c r="C33" s="17" t="s">
        <v>8</v>
      </c>
      <c r="D33" s="225">
        <f t="shared" si="35"/>
        <v>0</v>
      </c>
      <c r="E33" s="226"/>
      <c r="F33" s="226"/>
      <c r="G33" s="227"/>
      <c r="H33" s="225">
        <f t="shared" si="72"/>
        <v>0</v>
      </c>
      <c r="I33" s="226"/>
      <c r="J33" s="226"/>
      <c r="K33" s="227"/>
      <c r="L33" s="228">
        <f t="shared" si="73"/>
        <v>0</v>
      </c>
      <c r="M33" s="229"/>
      <c r="N33" s="229"/>
      <c r="O33" s="230"/>
      <c r="P33" s="225">
        <f t="shared" si="36"/>
        <v>0</v>
      </c>
      <c r="Q33" s="226"/>
      <c r="R33" s="226"/>
      <c r="S33" s="227"/>
      <c r="T33" s="2"/>
      <c r="U33" s="2"/>
      <c r="V33" s="108">
        <f t="shared" si="37"/>
        <v>0</v>
      </c>
      <c r="W33" s="120">
        <f t="shared" si="37"/>
        <v>0</v>
      </c>
      <c r="X33" s="120">
        <f t="shared" si="37"/>
        <v>0</v>
      </c>
      <c r="Y33" s="120">
        <f t="shared" si="37"/>
        <v>0</v>
      </c>
      <c r="Z33" s="120">
        <f t="shared" si="37"/>
        <v>0</v>
      </c>
      <c r="AA33" s="120">
        <f t="shared" si="37"/>
        <v>0</v>
      </c>
      <c r="AB33" s="120">
        <f t="shared" si="37"/>
        <v>0</v>
      </c>
      <c r="AC33" s="120">
        <f t="shared" si="37"/>
        <v>0</v>
      </c>
      <c r="AD33" s="120">
        <f t="shared" si="37"/>
        <v>0</v>
      </c>
      <c r="AE33" s="120">
        <f t="shared" si="37"/>
        <v>0</v>
      </c>
      <c r="AF33" s="120">
        <f t="shared" si="37"/>
        <v>0</v>
      </c>
      <c r="AG33" s="120">
        <f t="shared" si="37"/>
        <v>0</v>
      </c>
      <c r="AH33" s="157">
        <f t="shared" si="74"/>
        <v>0</v>
      </c>
      <c r="AI33" s="157">
        <f t="shared" si="38"/>
        <v>0</v>
      </c>
      <c r="AJ33" s="157">
        <f t="shared" si="39"/>
        <v>0</v>
      </c>
      <c r="AK33" s="120">
        <f t="shared" si="40"/>
        <v>0</v>
      </c>
      <c r="AL33" s="160">
        <f t="shared" si="41"/>
        <v>0</v>
      </c>
      <c r="AM33" s="108">
        <f t="shared" si="42"/>
        <v>0</v>
      </c>
      <c r="AN33" s="120">
        <f t="shared" si="42"/>
        <v>0</v>
      </c>
      <c r="AO33" s="120">
        <f t="shared" si="42"/>
        <v>0</v>
      </c>
      <c r="AP33" s="120">
        <f t="shared" si="42"/>
        <v>0</v>
      </c>
      <c r="AQ33" s="120">
        <f t="shared" si="42"/>
        <v>0</v>
      </c>
      <c r="AR33" s="120">
        <f t="shared" si="42"/>
        <v>0</v>
      </c>
      <c r="AS33" s="120">
        <f t="shared" si="42"/>
        <v>0</v>
      </c>
      <c r="AT33" s="120">
        <f t="shared" si="42"/>
        <v>0</v>
      </c>
      <c r="AU33" s="120">
        <f t="shared" si="42"/>
        <v>0</v>
      </c>
      <c r="AV33" s="120">
        <f t="shared" si="42"/>
        <v>0</v>
      </c>
      <c r="AW33" s="120">
        <f t="shared" si="42"/>
        <v>0</v>
      </c>
      <c r="AX33" s="120">
        <f t="shared" si="42"/>
        <v>0</v>
      </c>
      <c r="AY33" s="157">
        <f t="shared" si="75"/>
        <v>0</v>
      </c>
      <c r="AZ33" s="157">
        <f t="shared" si="43"/>
        <v>0</v>
      </c>
      <c r="BA33" s="157">
        <f t="shared" si="44"/>
        <v>0</v>
      </c>
      <c r="BB33" s="120">
        <f t="shared" si="45"/>
        <v>0</v>
      </c>
      <c r="BC33" s="160">
        <f t="shared" si="46"/>
        <v>0</v>
      </c>
      <c r="BD33" s="108">
        <f t="shared" si="47"/>
        <v>0</v>
      </c>
      <c r="BE33" s="120">
        <f t="shared" si="47"/>
        <v>0</v>
      </c>
      <c r="BF33" s="120">
        <f t="shared" si="47"/>
        <v>0</v>
      </c>
      <c r="BG33" s="120">
        <f t="shared" si="47"/>
        <v>0</v>
      </c>
      <c r="BH33" s="120">
        <f t="shared" si="47"/>
        <v>0</v>
      </c>
      <c r="BI33" s="120">
        <f t="shared" si="47"/>
        <v>0</v>
      </c>
      <c r="BJ33" s="120">
        <f t="shared" si="47"/>
        <v>0</v>
      </c>
      <c r="BK33" s="120">
        <f t="shared" si="47"/>
        <v>0</v>
      </c>
      <c r="BL33" s="120">
        <f t="shared" si="47"/>
        <v>0</v>
      </c>
      <c r="BM33" s="120">
        <f t="shared" si="47"/>
        <v>0</v>
      </c>
      <c r="BN33" s="120">
        <f t="shared" si="47"/>
        <v>0</v>
      </c>
      <c r="BO33" s="120">
        <f t="shared" si="47"/>
        <v>0</v>
      </c>
      <c r="BP33" s="157">
        <f t="shared" si="48"/>
        <v>0</v>
      </c>
      <c r="BQ33" s="157">
        <f t="shared" si="49"/>
        <v>0</v>
      </c>
      <c r="BR33" s="157">
        <f t="shared" si="50"/>
        <v>0</v>
      </c>
      <c r="BS33" s="120">
        <f t="shared" si="51"/>
        <v>0</v>
      </c>
      <c r="BT33" s="170">
        <f t="shared" si="52"/>
        <v>0</v>
      </c>
      <c r="BU33" s="103">
        <f t="shared" si="53"/>
        <v>1</v>
      </c>
      <c r="BV33" s="112">
        <f t="shared" si="54"/>
        <v>1</v>
      </c>
      <c r="BW33" s="112">
        <f t="shared" si="54"/>
        <v>1</v>
      </c>
      <c r="BX33" s="112">
        <f t="shared" si="54"/>
        <v>1</v>
      </c>
      <c r="BY33" s="112">
        <f t="shared" si="54"/>
        <v>1</v>
      </c>
      <c r="BZ33" s="112">
        <f t="shared" si="54"/>
        <v>1</v>
      </c>
      <c r="CA33" s="112">
        <f t="shared" si="54"/>
        <v>1</v>
      </c>
      <c r="CB33" s="112">
        <f t="shared" si="54"/>
        <v>1</v>
      </c>
      <c r="CC33" s="112">
        <f t="shared" si="54"/>
        <v>1</v>
      </c>
      <c r="CD33" s="112">
        <f t="shared" si="54"/>
        <v>1</v>
      </c>
      <c r="CE33" s="112">
        <f t="shared" si="54"/>
        <v>1</v>
      </c>
      <c r="CF33" s="126">
        <f t="shared" si="54"/>
        <v>1</v>
      </c>
      <c r="CG33" s="103">
        <f t="shared" si="55"/>
        <v>0</v>
      </c>
      <c r="CH33" s="112">
        <f t="shared" si="55"/>
        <v>0</v>
      </c>
      <c r="CI33" s="112">
        <f t="shared" si="55"/>
        <v>0</v>
      </c>
      <c r="CJ33" s="112">
        <f t="shared" si="55"/>
        <v>0</v>
      </c>
      <c r="CK33" s="112">
        <f t="shared" si="55"/>
        <v>0</v>
      </c>
      <c r="CL33" s="112">
        <f t="shared" si="55"/>
        <v>0</v>
      </c>
      <c r="CM33" s="112">
        <f t="shared" si="55"/>
        <v>0</v>
      </c>
      <c r="CN33" s="112">
        <f t="shared" si="55"/>
        <v>0</v>
      </c>
      <c r="CO33" s="112">
        <f t="shared" si="55"/>
        <v>0</v>
      </c>
      <c r="CP33" s="112">
        <f t="shared" si="55"/>
        <v>0</v>
      </c>
      <c r="CQ33" s="112">
        <f t="shared" si="55"/>
        <v>0</v>
      </c>
      <c r="CR33" s="126">
        <f t="shared" si="56"/>
        <v>0</v>
      </c>
      <c r="CS33" s="103">
        <f t="shared" si="57"/>
        <v>0</v>
      </c>
      <c r="CT33" s="112">
        <f t="shared" si="57"/>
        <v>0</v>
      </c>
      <c r="CU33" s="112">
        <f t="shared" si="57"/>
        <v>0</v>
      </c>
      <c r="CV33" s="112">
        <f t="shared" si="57"/>
        <v>0</v>
      </c>
      <c r="CW33" s="112">
        <f t="shared" si="57"/>
        <v>0</v>
      </c>
      <c r="CX33" s="112">
        <f t="shared" si="57"/>
        <v>0</v>
      </c>
      <c r="CY33" s="112">
        <f t="shared" si="57"/>
        <v>0</v>
      </c>
      <c r="CZ33" s="112">
        <f t="shared" si="57"/>
        <v>0</v>
      </c>
      <c r="DA33" s="112">
        <f t="shared" si="57"/>
        <v>0</v>
      </c>
      <c r="DB33" s="112">
        <f t="shared" si="57"/>
        <v>0</v>
      </c>
      <c r="DC33" s="112">
        <f t="shared" si="57"/>
        <v>0</v>
      </c>
      <c r="DD33" s="126">
        <f t="shared" si="57"/>
        <v>0</v>
      </c>
      <c r="DE33" s="103">
        <f t="shared" si="58"/>
        <v>1</v>
      </c>
      <c r="DF33" s="112">
        <f t="shared" si="59"/>
        <v>1</v>
      </c>
      <c r="DG33" s="112">
        <f t="shared" si="59"/>
        <v>1</v>
      </c>
      <c r="DH33" s="112">
        <f t="shared" si="59"/>
        <v>1</v>
      </c>
      <c r="DI33" s="112">
        <f t="shared" si="59"/>
        <v>1</v>
      </c>
      <c r="DJ33" s="112">
        <f t="shared" si="59"/>
        <v>1</v>
      </c>
      <c r="DK33" s="112">
        <f t="shared" si="59"/>
        <v>1</v>
      </c>
      <c r="DL33" s="112">
        <f t="shared" si="59"/>
        <v>1</v>
      </c>
      <c r="DM33" s="112">
        <f t="shared" si="59"/>
        <v>1</v>
      </c>
      <c r="DN33" s="112">
        <f t="shared" si="59"/>
        <v>1</v>
      </c>
      <c r="DO33" s="112">
        <f t="shared" si="59"/>
        <v>1</v>
      </c>
      <c r="DP33" s="126">
        <f t="shared" si="59"/>
        <v>1</v>
      </c>
      <c r="DQ33" s="103">
        <f t="shared" si="60"/>
        <v>0</v>
      </c>
      <c r="DR33" s="112">
        <f t="shared" si="61"/>
        <v>0</v>
      </c>
      <c r="DS33" s="112">
        <f t="shared" si="61"/>
        <v>0</v>
      </c>
      <c r="DT33" s="112">
        <f t="shared" si="61"/>
        <v>0</v>
      </c>
      <c r="DU33" s="112">
        <f t="shared" si="61"/>
        <v>0</v>
      </c>
      <c r="DV33" s="112">
        <f t="shared" si="61"/>
        <v>0</v>
      </c>
      <c r="DW33" s="112">
        <f t="shared" si="61"/>
        <v>0</v>
      </c>
      <c r="DX33" s="112">
        <f t="shared" si="61"/>
        <v>0</v>
      </c>
      <c r="DY33" s="112">
        <f t="shared" si="61"/>
        <v>0</v>
      </c>
      <c r="DZ33" s="112">
        <f t="shared" si="61"/>
        <v>0</v>
      </c>
      <c r="EA33" s="112">
        <f t="shared" si="61"/>
        <v>0</v>
      </c>
      <c r="EB33" s="126">
        <f t="shared" si="61"/>
        <v>0</v>
      </c>
      <c r="EC33" s="103">
        <f t="shared" si="62"/>
        <v>0</v>
      </c>
      <c r="ED33" s="112">
        <f t="shared" si="62"/>
        <v>0</v>
      </c>
      <c r="EE33" s="112">
        <f t="shared" si="62"/>
        <v>0</v>
      </c>
      <c r="EF33" s="112">
        <f t="shared" si="62"/>
        <v>0</v>
      </c>
      <c r="EG33" s="112">
        <f t="shared" si="62"/>
        <v>0</v>
      </c>
      <c r="EH33" s="112">
        <f t="shared" si="62"/>
        <v>0</v>
      </c>
      <c r="EI33" s="112">
        <f t="shared" si="62"/>
        <v>0</v>
      </c>
      <c r="EJ33" s="112">
        <f t="shared" si="62"/>
        <v>0</v>
      </c>
      <c r="EK33" s="112">
        <f t="shared" si="62"/>
        <v>0</v>
      </c>
      <c r="EL33" s="112">
        <f t="shared" si="62"/>
        <v>0</v>
      </c>
      <c r="EM33" s="112">
        <f t="shared" si="62"/>
        <v>0</v>
      </c>
      <c r="EN33" s="126">
        <f t="shared" si="63"/>
        <v>0</v>
      </c>
      <c r="EO33" s="103">
        <f t="shared" si="64"/>
        <v>0</v>
      </c>
      <c r="EP33" s="112">
        <f t="shared" si="64"/>
        <v>0</v>
      </c>
      <c r="EQ33" s="112">
        <f t="shared" si="64"/>
        <v>0</v>
      </c>
      <c r="ER33" s="112">
        <f t="shared" si="64"/>
        <v>0</v>
      </c>
      <c r="ES33" s="112">
        <f t="shared" si="64"/>
        <v>0</v>
      </c>
      <c r="ET33" s="112">
        <f t="shared" si="64"/>
        <v>0</v>
      </c>
      <c r="EU33" s="112">
        <f t="shared" si="64"/>
        <v>0</v>
      </c>
      <c r="EV33" s="112">
        <f t="shared" si="64"/>
        <v>0</v>
      </c>
      <c r="EW33" s="112">
        <f t="shared" si="64"/>
        <v>0</v>
      </c>
      <c r="EX33" s="112">
        <f t="shared" si="65"/>
        <v>0</v>
      </c>
      <c r="EY33" s="112">
        <f t="shared" si="65"/>
        <v>0</v>
      </c>
      <c r="EZ33" s="126">
        <f t="shared" si="65"/>
        <v>0</v>
      </c>
      <c r="FA33" s="103">
        <f t="shared" si="66"/>
        <v>0</v>
      </c>
      <c r="FB33" s="112">
        <f t="shared" si="66"/>
        <v>0</v>
      </c>
      <c r="FC33" s="112">
        <f t="shared" si="66"/>
        <v>0</v>
      </c>
      <c r="FD33" s="112">
        <f t="shared" si="66"/>
        <v>0</v>
      </c>
      <c r="FE33" s="112">
        <f t="shared" si="66"/>
        <v>0</v>
      </c>
      <c r="FF33" s="112">
        <f t="shared" si="66"/>
        <v>0</v>
      </c>
      <c r="FG33" s="112">
        <f t="shared" si="66"/>
        <v>0</v>
      </c>
      <c r="FH33" s="112">
        <f t="shared" si="66"/>
        <v>0</v>
      </c>
      <c r="FI33" s="112">
        <f t="shared" si="66"/>
        <v>0</v>
      </c>
      <c r="FJ33" s="112">
        <f t="shared" si="67"/>
        <v>0</v>
      </c>
      <c r="FK33" s="112">
        <f t="shared" si="67"/>
        <v>0</v>
      </c>
      <c r="FL33" s="126">
        <f t="shared" si="67"/>
        <v>0</v>
      </c>
      <c r="FM33" s="174">
        <f t="shared" si="68"/>
        <v>0</v>
      </c>
      <c r="FN33" s="174">
        <f t="shared" si="69"/>
        <v>0</v>
      </c>
      <c r="FO33" s="174">
        <f t="shared" si="76"/>
        <v>0</v>
      </c>
      <c r="FP33" s="103">
        <f t="shared" si="70"/>
        <v>0</v>
      </c>
      <c r="FQ33" s="112">
        <f t="shared" si="71"/>
        <v>0</v>
      </c>
      <c r="FR33" s="112">
        <f t="shared" si="71"/>
        <v>0</v>
      </c>
      <c r="FS33" s="112">
        <f t="shared" si="71"/>
        <v>0</v>
      </c>
      <c r="FT33" s="112">
        <f t="shared" si="71"/>
        <v>0</v>
      </c>
      <c r="FU33" s="112">
        <f t="shared" si="71"/>
        <v>0</v>
      </c>
      <c r="FV33" s="112">
        <f t="shared" si="71"/>
        <v>0</v>
      </c>
      <c r="FW33" s="112">
        <f t="shared" si="71"/>
        <v>0</v>
      </c>
      <c r="FX33" s="112">
        <f t="shared" si="71"/>
        <v>0</v>
      </c>
      <c r="FY33" s="112">
        <f t="shared" si="71"/>
        <v>0</v>
      </c>
      <c r="FZ33" s="112">
        <f t="shared" si="71"/>
        <v>0</v>
      </c>
      <c r="GA33" s="126">
        <f t="shared" si="71"/>
        <v>0</v>
      </c>
    </row>
    <row r="34" spans="2:183" ht="19.5" customHeight="1" x14ac:dyDescent="0.15">
      <c r="B34" s="2"/>
      <c r="C34" s="17" t="s">
        <v>9</v>
      </c>
      <c r="D34" s="225">
        <f t="shared" si="35"/>
        <v>0</v>
      </c>
      <c r="E34" s="226"/>
      <c r="F34" s="226"/>
      <c r="G34" s="227"/>
      <c r="H34" s="225">
        <f t="shared" si="72"/>
        <v>0</v>
      </c>
      <c r="I34" s="226"/>
      <c r="J34" s="226"/>
      <c r="K34" s="227"/>
      <c r="L34" s="228">
        <f t="shared" si="73"/>
        <v>0</v>
      </c>
      <c r="M34" s="229"/>
      <c r="N34" s="229"/>
      <c r="O34" s="230"/>
      <c r="P34" s="225">
        <f t="shared" si="36"/>
        <v>0</v>
      </c>
      <c r="Q34" s="226"/>
      <c r="R34" s="226"/>
      <c r="S34" s="227"/>
      <c r="T34" s="2"/>
      <c r="U34" s="2"/>
      <c r="V34" s="108">
        <f t="shared" si="37"/>
        <v>0</v>
      </c>
      <c r="W34" s="120">
        <f t="shared" si="37"/>
        <v>0</v>
      </c>
      <c r="X34" s="120">
        <f t="shared" si="37"/>
        <v>0</v>
      </c>
      <c r="Y34" s="120">
        <f t="shared" si="37"/>
        <v>0</v>
      </c>
      <c r="Z34" s="120">
        <f t="shared" si="37"/>
        <v>0</v>
      </c>
      <c r="AA34" s="120">
        <f t="shared" si="37"/>
        <v>0</v>
      </c>
      <c r="AB34" s="120">
        <f t="shared" si="37"/>
        <v>0</v>
      </c>
      <c r="AC34" s="120">
        <f t="shared" si="37"/>
        <v>0</v>
      </c>
      <c r="AD34" s="120">
        <f t="shared" si="37"/>
        <v>0</v>
      </c>
      <c r="AE34" s="120">
        <f t="shared" si="37"/>
        <v>0</v>
      </c>
      <c r="AF34" s="120">
        <f t="shared" si="37"/>
        <v>0</v>
      </c>
      <c r="AG34" s="120">
        <f t="shared" si="37"/>
        <v>0</v>
      </c>
      <c r="AH34" s="157">
        <f t="shared" si="74"/>
        <v>0</v>
      </c>
      <c r="AI34" s="157">
        <f t="shared" si="38"/>
        <v>0</v>
      </c>
      <c r="AJ34" s="157">
        <f t="shared" si="39"/>
        <v>0</v>
      </c>
      <c r="AK34" s="120">
        <f t="shared" si="40"/>
        <v>0</v>
      </c>
      <c r="AL34" s="160">
        <f t="shared" si="41"/>
        <v>0</v>
      </c>
      <c r="AM34" s="108">
        <f t="shared" si="42"/>
        <v>0</v>
      </c>
      <c r="AN34" s="120">
        <f t="shared" si="42"/>
        <v>0</v>
      </c>
      <c r="AO34" s="120">
        <f t="shared" si="42"/>
        <v>0</v>
      </c>
      <c r="AP34" s="120">
        <f t="shared" si="42"/>
        <v>0</v>
      </c>
      <c r="AQ34" s="120">
        <f t="shared" si="42"/>
        <v>0</v>
      </c>
      <c r="AR34" s="120">
        <f t="shared" si="42"/>
        <v>0</v>
      </c>
      <c r="AS34" s="120">
        <f t="shared" si="42"/>
        <v>0</v>
      </c>
      <c r="AT34" s="120">
        <f t="shared" si="42"/>
        <v>0</v>
      </c>
      <c r="AU34" s="120">
        <f t="shared" si="42"/>
        <v>0</v>
      </c>
      <c r="AV34" s="120">
        <f t="shared" si="42"/>
        <v>0</v>
      </c>
      <c r="AW34" s="120">
        <f t="shared" si="42"/>
        <v>0</v>
      </c>
      <c r="AX34" s="120">
        <f t="shared" si="42"/>
        <v>0</v>
      </c>
      <c r="AY34" s="157">
        <f t="shared" si="75"/>
        <v>0</v>
      </c>
      <c r="AZ34" s="157">
        <f t="shared" si="43"/>
        <v>0</v>
      </c>
      <c r="BA34" s="157">
        <f t="shared" si="44"/>
        <v>0</v>
      </c>
      <c r="BB34" s="120">
        <f t="shared" si="45"/>
        <v>0</v>
      </c>
      <c r="BC34" s="160">
        <f t="shared" si="46"/>
        <v>0</v>
      </c>
      <c r="BD34" s="108">
        <f t="shared" si="47"/>
        <v>0</v>
      </c>
      <c r="BE34" s="120">
        <f t="shared" si="47"/>
        <v>0</v>
      </c>
      <c r="BF34" s="120">
        <f t="shared" si="47"/>
        <v>0</v>
      </c>
      <c r="BG34" s="120">
        <f t="shared" si="47"/>
        <v>0</v>
      </c>
      <c r="BH34" s="120">
        <f t="shared" si="47"/>
        <v>0</v>
      </c>
      <c r="BI34" s="120">
        <f t="shared" si="47"/>
        <v>0</v>
      </c>
      <c r="BJ34" s="120">
        <f t="shared" si="47"/>
        <v>0</v>
      </c>
      <c r="BK34" s="120">
        <f t="shared" si="47"/>
        <v>0</v>
      </c>
      <c r="BL34" s="120">
        <f t="shared" si="47"/>
        <v>0</v>
      </c>
      <c r="BM34" s="120">
        <f t="shared" si="47"/>
        <v>0</v>
      </c>
      <c r="BN34" s="120">
        <f t="shared" si="47"/>
        <v>0</v>
      </c>
      <c r="BO34" s="120">
        <f t="shared" si="47"/>
        <v>0</v>
      </c>
      <c r="BP34" s="157">
        <f t="shared" si="48"/>
        <v>0</v>
      </c>
      <c r="BQ34" s="157">
        <f t="shared" si="49"/>
        <v>0</v>
      </c>
      <c r="BR34" s="157">
        <f t="shared" si="50"/>
        <v>0</v>
      </c>
      <c r="BS34" s="120">
        <f t="shared" si="51"/>
        <v>0</v>
      </c>
      <c r="BT34" s="170">
        <f t="shared" si="52"/>
        <v>0</v>
      </c>
      <c r="BU34" s="103">
        <f t="shared" si="53"/>
        <v>1</v>
      </c>
      <c r="BV34" s="112">
        <f t="shared" si="54"/>
        <v>1</v>
      </c>
      <c r="BW34" s="112">
        <f t="shared" si="54"/>
        <v>1</v>
      </c>
      <c r="BX34" s="112">
        <f t="shared" si="54"/>
        <v>1</v>
      </c>
      <c r="BY34" s="112">
        <f t="shared" si="54"/>
        <v>1</v>
      </c>
      <c r="BZ34" s="112">
        <f t="shared" si="54"/>
        <v>1</v>
      </c>
      <c r="CA34" s="112">
        <f t="shared" si="54"/>
        <v>1</v>
      </c>
      <c r="CB34" s="112">
        <f t="shared" si="54"/>
        <v>1</v>
      </c>
      <c r="CC34" s="112">
        <f t="shared" si="54"/>
        <v>1</v>
      </c>
      <c r="CD34" s="112">
        <f t="shared" si="54"/>
        <v>1</v>
      </c>
      <c r="CE34" s="112">
        <f t="shared" si="54"/>
        <v>1</v>
      </c>
      <c r="CF34" s="126">
        <f t="shared" si="54"/>
        <v>1</v>
      </c>
      <c r="CG34" s="103">
        <f t="shared" si="55"/>
        <v>0</v>
      </c>
      <c r="CH34" s="112">
        <f t="shared" si="55"/>
        <v>0</v>
      </c>
      <c r="CI34" s="112">
        <f t="shared" si="55"/>
        <v>0</v>
      </c>
      <c r="CJ34" s="112">
        <f t="shared" si="55"/>
        <v>0</v>
      </c>
      <c r="CK34" s="112">
        <f t="shared" si="55"/>
        <v>0</v>
      </c>
      <c r="CL34" s="112">
        <f t="shared" si="55"/>
        <v>0</v>
      </c>
      <c r="CM34" s="112">
        <f t="shared" si="55"/>
        <v>0</v>
      </c>
      <c r="CN34" s="112">
        <f t="shared" si="55"/>
        <v>0</v>
      </c>
      <c r="CO34" s="112">
        <f t="shared" si="55"/>
        <v>0</v>
      </c>
      <c r="CP34" s="112">
        <f t="shared" si="55"/>
        <v>0</v>
      </c>
      <c r="CQ34" s="112">
        <f t="shared" si="55"/>
        <v>0</v>
      </c>
      <c r="CR34" s="126">
        <f t="shared" si="56"/>
        <v>0</v>
      </c>
      <c r="CS34" s="103">
        <f t="shared" si="57"/>
        <v>0</v>
      </c>
      <c r="CT34" s="112">
        <f t="shared" si="57"/>
        <v>0</v>
      </c>
      <c r="CU34" s="112">
        <f t="shared" si="57"/>
        <v>0</v>
      </c>
      <c r="CV34" s="112">
        <f t="shared" si="57"/>
        <v>0</v>
      </c>
      <c r="CW34" s="112">
        <f t="shared" si="57"/>
        <v>0</v>
      </c>
      <c r="CX34" s="112">
        <f t="shared" si="57"/>
        <v>0</v>
      </c>
      <c r="CY34" s="112">
        <f t="shared" si="57"/>
        <v>0</v>
      </c>
      <c r="CZ34" s="112">
        <f t="shared" si="57"/>
        <v>0</v>
      </c>
      <c r="DA34" s="112">
        <f t="shared" si="57"/>
        <v>0</v>
      </c>
      <c r="DB34" s="112">
        <f t="shared" si="57"/>
        <v>0</v>
      </c>
      <c r="DC34" s="112">
        <f t="shared" si="57"/>
        <v>0</v>
      </c>
      <c r="DD34" s="126">
        <f t="shared" si="57"/>
        <v>0</v>
      </c>
      <c r="DE34" s="103">
        <f t="shared" si="58"/>
        <v>1</v>
      </c>
      <c r="DF34" s="112">
        <f t="shared" si="59"/>
        <v>1</v>
      </c>
      <c r="DG34" s="112">
        <f t="shared" si="59"/>
        <v>1</v>
      </c>
      <c r="DH34" s="112">
        <f t="shared" si="59"/>
        <v>1</v>
      </c>
      <c r="DI34" s="112">
        <f t="shared" si="59"/>
        <v>1</v>
      </c>
      <c r="DJ34" s="112">
        <f t="shared" si="59"/>
        <v>1</v>
      </c>
      <c r="DK34" s="112">
        <f t="shared" si="59"/>
        <v>1</v>
      </c>
      <c r="DL34" s="112">
        <f t="shared" si="59"/>
        <v>1</v>
      </c>
      <c r="DM34" s="112">
        <f t="shared" si="59"/>
        <v>1</v>
      </c>
      <c r="DN34" s="112">
        <f t="shared" si="59"/>
        <v>1</v>
      </c>
      <c r="DO34" s="112">
        <f t="shared" si="59"/>
        <v>1</v>
      </c>
      <c r="DP34" s="126">
        <f t="shared" si="59"/>
        <v>1</v>
      </c>
      <c r="DQ34" s="103">
        <f t="shared" si="60"/>
        <v>0</v>
      </c>
      <c r="DR34" s="112">
        <f t="shared" si="61"/>
        <v>0</v>
      </c>
      <c r="DS34" s="112">
        <f t="shared" si="61"/>
        <v>0</v>
      </c>
      <c r="DT34" s="112">
        <f t="shared" si="61"/>
        <v>0</v>
      </c>
      <c r="DU34" s="112">
        <f t="shared" si="61"/>
        <v>0</v>
      </c>
      <c r="DV34" s="112">
        <f t="shared" si="61"/>
        <v>0</v>
      </c>
      <c r="DW34" s="112">
        <f t="shared" si="61"/>
        <v>0</v>
      </c>
      <c r="DX34" s="112">
        <f t="shared" si="61"/>
        <v>0</v>
      </c>
      <c r="DY34" s="112">
        <f t="shared" si="61"/>
        <v>0</v>
      </c>
      <c r="DZ34" s="112">
        <f t="shared" si="61"/>
        <v>0</v>
      </c>
      <c r="EA34" s="112">
        <f t="shared" si="61"/>
        <v>0</v>
      </c>
      <c r="EB34" s="126">
        <f t="shared" si="61"/>
        <v>0</v>
      </c>
      <c r="EC34" s="103">
        <f t="shared" si="62"/>
        <v>0</v>
      </c>
      <c r="ED34" s="112">
        <f t="shared" si="62"/>
        <v>0</v>
      </c>
      <c r="EE34" s="112">
        <f t="shared" si="62"/>
        <v>0</v>
      </c>
      <c r="EF34" s="112">
        <f t="shared" si="62"/>
        <v>0</v>
      </c>
      <c r="EG34" s="112">
        <f t="shared" si="62"/>
        <v>0</v>
      </c>
      <c r="EH34" s="112">
        <f t="shared" si="62"/>
        <v>0</v>
      </c>
      <c r="EI34" s="112">
        <f t="shared" si="62"/>
        <v>0</v>
      </c>
      <c r="EJ34" s="112">
        <f t="shared" si="62"/>
        <v>0</v>
      </c>
      <c r="EK34" s="112">
        <f t="shared" si="62"/>
        <v>0</v>
      </c>
      <c r="EL34" s="112">
        <f t="shared" si="62"/>
        <v>0</v>
      </c>
      <c r="EM34" s="112">
        <f t="shared" si="62"/>
        <v>0</v>
      </c>
      <c r="EN34" s="126">
        <f t="shared" si="63"/>
        <v>0</v>
      </c>
      <c r="EO34" s="103">
        <f t="shared" si="64"/>
        <v>0</v>
      </c>
      <c r="EP34" s="112">
        <f t="shared" si="64"/>
        <v>0</v>
      </c>
      <c r="EQ34" s="112">
        <f t="shared" si="64"/>
        <v>0</v>
      </c>
      <c r="ER34" s="112">
        <f t="shared" si="64"/>
        <v>0</v>
      </c>
      <c r="ES34" s="112">
        <f t="shared" si="64"/>
        <v>0</v>
      </c>
      <c r="ET34" s="112">
        <f t="shared" si="64"/>
        <v>0</v>
      </c>
      <c r="EU34" s="112">
        <f t="shared" si="64"/>
        <v>0</v>
      </c>
      <c r="EV34" s="112">
        <f t="shared" si="64"/>
        <v>0</v>
      </c>
      <c r="EW34" s="112">
        <f t="shared" si="64"/>
        <v>0</v>
      </c>
      <c r="EX34" s="112">
        <f t="shared" si="65"/>
        <v>0</v>
      </c>
      <c r="EY34" s="112">
        <f t="shared" si="65"/>
        <v>0</v>
      </c>
      <c r="EZ34" s="126">
        <f t="shared" si="65"/>
        <v>0</v>
      </c>
      <c r="FA34" s="103">
        <f t="shared" si="66"/>
        <v>0</v>
      </c>
      <c r="FB34" s="112">
        <f t="shared" si="66"/>
        <v>0</v>
      </c>
      <c r="FC34" s="112">
        <f t="shared" si="66"/>
        <v>0</v>
      </c>
      <c r="FD34" s="112">
        <f t="shared" si="66"/>
        <v>0</v>
      </c>
      <c r="FE34" s="112">
        <f t="shared" si="66"/>
        <v>0</v>
      </c>
      <c r="FF34" s="112">
        <f t="shared" si="66"/>
        <v>0</v>
      </c>
      <c r="FG34" s="112">
        <f t="shared" si="66"/>
        <v>0</v>
      </c>
      <c r="FH34" s="112">
        <f t="shared" si="66"/>
        <v>0</v>
      </c>
      <c r="FI34" s="112">
        <f t="shared" si="66"/>
        <v>0</v>
      </c>
      <c r="FJ34" s="112">
        <f t="shared" si="67"/>
        <v>0</v>
      </c>
      <c r="FK34" s="112">
        <f t="shared" si="67"/>
        <v>0</v>
      </c>
      <c r="FL34" s="126">
        <f t="shared" si="67"/>
        <v>0</v>
      </c>
      <c r="FM34" s="174">
        <f t="shared" si="68"/>
        <v>0</v>
      </c>
      <c r="FN34" s="174">
        <f t="shared" si="69"/>
        <v>0</v>
      </c>
      <c r="FO34" s="174">
        <f t="shared" si="76"/>
        <v>0</v>
      </c>
      <c r="FP34" s="103">
        <f t="shared" si="70"/>
        <v>0</v>
      </c>
      <c r="FQ34" s="112">
        <f t="shared" si="71"/>
        <v>0</v>
      </c>
      <c r="FR34" s="112">
        <f t="shared" si="71"/>
        <v>0</v>
      </c>
      <c r="FS34" s="112">
        <f t="shared" si="71"/>
        <v>0</v>
      </c>
      <c r="FT34" s="112">
        <f t="shared" si="71"/>
        <v>0</v>
      </c>
      <c r="FU34" s="112">
        <f t="shared" si="71"/>
        <v>0</v>
      </c>
      <c r="FV34" s="112">
        <f t="shared" si="71"/>
        <v>0</v>
      </c>
      <c r="FW34" s="112">
        <f t="shared" si="71"/>
        <v>0</v>
      </c>
      <c r="FX34" s="112">
        <f t="shared" si="71"/>
        <v>0</v>
      </c>
      <c r="FY34" s="112">
        <f t="shared" si="71"/>
        <v>0</v>
      </c>
      <c r="FZ34" s="112">
        <f t="shared" si="71"/>
        <v>0</v>
      </c>
      <c r="GA34" s="126">
        <f t="shared" si="71"/>
        <v>0</v>
      </c>
    </row>
    <row r="35" spans="2:183" ht="19.5" customHeight="1" x14ac:dyDescent="0.15">
      <c r="B35" s="2"/>
      <c r="C35" s="17" t="s">
        <v>11</v>
      </c>
      <c r="D35" s="225">
        <f t="shared" si="35"/>
        <v>0</v>
      </c>
      <c r="E35" s="226"/>
      <c r="F35" s="226"/>
      <c r="G35" s="227"/>
      <c r="H35" s="225">
        <f t="shared" si="72"/>
        <v>0</v>
      </c>
      <c r="I35" s="226"/>
      <c r="J35" s="226"/>
      <c r="K35" s="227"/>
      <c r="L35" s="228">
        <f t="shared" si="73"/>
        <v>0</v>
      </c>
      <c r="M35" s="229"/>
      <c r="N35" s="229"/>
      <c r="O35" s="230"/>
      <c r="P35" s="225">
        <f t="shared" si="36"/>
        <v>0</v>
      </c>
      <c r="Q35" s="226"/>
      <c r="R35" s="226"/>
      <c r="S35" s="227"/>
      <c r="T35" s="2"/>
      <c r="U35" s="2"/>
      <c r="V35" s="108">
        <f t="shared" si="37"/>
        <v>0</v>
      </c>
      <c r="W35" s="120">
        <f t="shared" si="37"/>
        <v>0</v>
      </c>
      <c r="X35" s="120">
        <f t="shared" si="37"/>
        <v>0</v>
      </c>
      <c r="Y35" s="120">
        <f t="shared" si="37"/>
        <v>0</v>
      </c>
      <c r="Z35" s="120">
        <f t="shared" si="37"/>
        <v>0</v>
      </c>
      <c r="AA35" s="120">
        <f t="shared" si="37"/>
        <v>0</v>
      </c>
      <c r="AB35" s="120">
        <f t="shared" si="37"/>
        <v>0</v>
      </c>
      <c r="AC35" s="120">
        <f t="shared" si="37"/>
        <v>0</v>
      </c>
      <c r="AD35" s="120">
        <f t="shared" si="37"/>
        <v>0</v>
      </c>
      <c r="AE35" s="120">
        <f t="shared" si="37"/>
        <v>0</v>
      </c>
      <c r="AF35" s="120">
        <f t="shared" si="37"/>
        <v>0</v>
      </c>
      <c r="AG35" s="120">
        <f t="shared" si="37"/>
        <v>0</v>
      </c>
      <c r="AH35" s="157">
        <f t="shared" si="74"/>
        <v>0</v>
      </c>
      <c r="AI35" s="157">
        <f t="shared" si="38"/>
        <v>0</v>
      </c>
      <c r="AJ35" s="157">
        <f t="shared" si="39"/>
        <v>0</v>
      </c>
      <c r="AK35" s="120">
        <f t="shared" si="40"/>
        <v>0</v>
      </c>
      <c r="AL35" s="160">
        <f t="shared" si="41"/>
        <v>0</v>
      </c>
      <c r="AM35" s="108">
        <f t="shared" si="42"/>
        <v>0</v>
      </c>
      <c r="AN35" s="120">
        <f t="shared" si="42"/>
        <v>0</v>
      </c>
      <c r="AO35" s="120">
        <f t="shared" si="42"/>
        <v>0</v>
      </c>
      <c r="AP35" s="120">
        <f t="shared" si="42"/>
        <v>0</v>
      </c>
      <c r="AQ35" s="120">
        <f t="shared" si="42"/>
        <v>0</v>
      </c>
      <c r="AR35" s="120">
        <f t="shared" si="42"/>
        <v>0</v>
      </c>
      <c r="AS35" s="120">
        <f t="shared" si="42"/>
        <v>0</v>
      </c>
      <c r="AT35" s="120">
        <f t="shared" si="42"/>
        <v>0</v>
      </c>
      <c r="AU35" s="120">
        <f t="shared" si="42"/>
        <v>0</v>
      </c>
      <c r="AV35" s="120">
        <f t="shared" si="42"/>
        <v>0</v>
      </c>
      <c r="AW35" s="120">
        <f t="shared" si="42"/>
        <v>0</v>
      </c>
      <c r="AX35" s="120">
        <f t="shared" si="42"/>
        <v>0</v>
      </c>
      <c r="AY35" s="157">
        <f t="shared" si="75"/>
        <v>0</v>
      </c>
      <c r="AZ35" s="157">
        <f t="shared" si="43"/>
        <v>0</v>
      </c>
      <c r="BA35" s="157">
        <f t="shared" si="44"/>
        <v>0</v>
      </c>
      <c r="BB35" s="120">
        <f t="shared" si="45"/>
        <v>0</v>
      </c>
      <c r="BC35" s="160">
        <f t="shared" si="46"/>
        <v>0</v>
      </c>
      <c r="BD35" s="108">
        <f t="shared" si="47"/>
        <v>0</v>
      </c>
      <c r="BE35" s="120">
        <f t="shared" si="47"/>
        <v>0</v>
      </c>
      <c r="BF35" s="120">
        <f t="shared" si="47"/>
        <v>0</v>
      </c>
      <c r="BG35" s="120">
        <f t="shared" si="47"/>
        <v>0</v>
      </c>
      <c r="BH35" s="120">
        <f t="shared" si="47"/>
        <v>0</v>
      </c>
      <c r="BI35" s="120">
        <f t="shared" si="47"/>
        <v>0</v>
      </c>
      <c r="BJ35" s="120">
        <f t="shared" si="47"/>
        <v>0</v>
      </c>
      <c r="BK35" s="120">
        <f t="shared" si="47"/>
        <v>0</v>
      </c>
      <c r="BL35" s="120">
        <f t="shared" si="47"/>
        <v>0</v>
      </c>
      <c r="BM35" s="120">
        <f t="shared" si="47"/>
        <v>0</v>
      </c>
      <c r="BN35" s="120">
        <f t="shared" si="47"/>
        <v>0</v>
      </c>
      <c r="BO35" s="120">
        <f t="shared" si="47"/>
        <v>0</v>
      </c>
      <c r="BP35" s="157">
        <f t="shared" si="48"/>
        <v>0</v>
      </c>
      <c r="BQ35" s="157">
        <f t="shared" si="49"/>
        <v>0</v>
      </c>
      <c r="BR35" s="157">
        <f t="shared" si="50"/>
        <v>0</v>
      </c>
      <c r="BS35" s="120">
        <f t="shared" si="51"/>
        <v>0</v>
      </c>
      <c r="BT35" s="170">
        <f t="shared" si="52"/>
        <v>0</v>
      </c>
      <c r="BU35" s="103">
        <f t="shared" si="53"/>
        <v>1</v>
      </c>
      <c r="BV35" s="112">
        <f t="shared" si="54"/>
        <v>1</v>
      </c>
      <c r="BW35" s="112">
        <f t="shared" si="54"/>
        <v>1</v>
      </c>
      <c r="BX35" s="112">
        <f t="shared" si="54"/>
        <v>1</v>
      </c>
      <c r="BY35" s="112">
        <f t="shared" si="54"/>
        <v>1</v>
      </c>
      <c r="BZ35" s="112">
        <f t="shared" si="54"/>
        <v>1</v>
      </c>
      <c r="CA35" s="112">
        <f t="shared" si="54"/>
        <v>1</v>
      </c>
      <c r="CB35" s="112">
        <f t="shared" si="54"/>
        <v>1</v>
      </c>
      <c r="CC35" s="112">
        <f t="shared" si="54"/>
        <v>1</v>
      </c>
      <c r="CD35" s="112">
        <f t="shared" si="54"/>
        <v>1</v>
      </c>
      <c r="CE35" s="112">
        <f t="shared" si="54"/>
        <v>1</v>
      </c>
      <c r="CF35" s="126">
        <f t="shared" si="54"/>
        <v>1</v>
      </c>
      <c r="CG35" s="103">
        <f t="shared" si="55"/>
        <v>0</v>
      </c>
      <c r="CH35" s="112">
        <f t="shared" si="55"/>
        <v>0</v>
      </c>
      <c r="CI35" s="112">
        <f t="shared" si="55"/>
        <v>0</v>
      </c>
      <c r="CJ35" s="112">
        <f t="shared" si="55"/>
        <v>0</v>
      </c>
      <c r="CK35" s="112">
        <f t="shared" si="55"/>
        <v>0</v>
      </c>
      <c r="CL35" s="112">
        <f t="shared" si="55"/>
        <v>0</v>
      </c>
      <c r="CM35" s="112">
        <f t="shared" si="55"/>
        <v>0</v>
      </c>
      <c r="CN35" s="112">
        <f t="shared" si="55"/>
        <v>0</v>
      </c>
      <c r="CO35" s="112">
        <f t="shared" si="55"/>
        <v>0</v>
      </c>
      <c r="CP35" s="112">
        <f t="shared" si="55"/>
        <v>0</v>
      </c>
      <c r="CQ35" s="112">
        <f t="shared" si="55"/>
        <v>0</v>
      </c>
      <c r="CR35" s="126">
        <f t="shared" si="56"/>
        <v>0</v>
      </c>
      <c r="CS35" s="103">
        <f t="shared" si="57"/>
        <v>0</v>
      </c>
      <c r="CT35" s="112">
        <f t="shared" si="57"/>
        <v>0</v>
      </c>
      <c r="CU35" s="112">
        <f t="shared" si="57"/>
        <v>0</v>
      </c>
      <c r="CV35" s="112">
        <f t="shared" si="57"/>
        <v>0</v>
      </c>
      <c r="CW35" s="112">
        <f t="shared" si="57"/>
        <v>0</v>
      </c>
      <c r="CX35" s="112">
        <f t="shared" si="57"/>
        <v>0</v>
      </c>
      <c r="CY35" s="112">
        <f t="shared" si="57"/>
        <v>0</v>
      </c>
      <c r="CZ35" s="112">
        <f t="shared" si="57"/>
        <v>0</v>
      </c>
      <c r="DA35" s="112">
        <f t="shared" si="57"/>
        <v>0</v>
      </c>
      <c r="DB35" s="112">
        <f t="shared" si="57"/>
        <v>0</v>
      </c>
      <c r="DC35" s="112">
        <f t="shared" si="57"/>
        <v>0</v>
      </c>
      <c r="DD35" s="126">
        <f t="shared" si="57"/>
        <v>0</v>
      </c>
      <c r="DE35" s="103">
        <f t="shared" si="58"/>
        <v>1</v>
      </c>
      <c r="DF35" s="112">
        <f t="shared" si="59"/>
        <v>1</v>
      </c>
      <c r="DG35" s="112">
        <f t="shared" si="59"/>
        <v>1</v>
      </c>
      <c r="DH35" s="112">
        <f t="shared" si="59"/>
        <v>1</v>
      </c>
      <c r="DI35" s="112">
        <f t="shared" si="59"/>
        <v>1</v>
      </c>
      <c r="DJ35" s="112">
        <f t="shared" si="59"/>
        <v>1</v>
      </c>
      <c r="DK35" s="112">
        <f t="shared" si="59"/>
        <v>1</v>
      </c>
      <c r="DL35" s="112">
        <f t="shared" si="59"/>
        <v>1</v>
      </c>
      <c r="DM35" s="112">
        <f t="shared" si="59"/>
        <v>1</v>
      </c>
      <c r="DN35" s="112">
        <f t="shared" si="59"/>
        <v>1</v>
      </c>
      <c r="DO35" s="112">
        <f t="shared" si="59"/>
        <v>1</v>
      </c>
      <c r="DP35" s="126">
        <f t="shared" si="59"/>
        <v>1</v>
      </c>
      <c r="DQ35" s="103">
        <f t="shared" si="60"/>
        <v>0</v>
      </c>
      <c r="DR35" s="112">
        <f t="shared" si="61"/>
        <v>0</v>
      </c>
      <c r="DS35" s="112">
        <f t="shared" si="61"/>
        <v>0</v>
      </c>
      <c r="DT35" s="112">
        <f t="shared" si="61"/>
        <v>0</v>
      </c>
      <c r="DU35" s="112">
        <f t="shared" si="61"/>
        <v>0</v>
      </c>
      <c r="DV35" s="112">
        <f t="shared" si="61"/>
        <v>0</v>
      </c>
      <c r="DW35" s="112">
        <f t="shared" si="61"/>
        <v>0</v>
      </c>
      <c r="DX35" s="112">
        <f t="shared" si="61"/>
        <v>0</v>
      </c>
      <c r="DY35" s="112">
        <f t="shared" si="61"/>
        <v>0</v>
      </c>
      <c r="DZ35" s="112">
        <f t="shared" si="61"/>
        <v>0</v>
      </c>
      <c r="EA35" s="112">
        <f t="shared" si="61"/>
        <v>0</v>
      </c>
      <c r="EB35" s="126">
        <f t="shared" si="61"/>
        <v>0</v>
      </c>
      <c r="EC35" s="103">
        <f t="shared" si="62"/>
        <v>0</v>
      </c>
      <c r="ED35" s="112">
        <f t="shared" si="62"/>
        <v>0</v>
      </c>
      <c r="EE35" s="112">
        <f t="shared" si="62"/>
        <v>0</v>
      </c>
      <c r="EF35" s="112">
        <f t="shared" si="62"/>
        <v>0</v>
      </c>
      <c r="EG35" s="112">
        <f t="shared" si="62"/>
        <v>0</v>
      </c>
      <c r="EH35" s="112">
        <f t="shared" si="62"/>
        <v>0</v>
      </c>
      <c r="EI35" s="112">
        <f t="shared" si="62"/>
        <v>0</v>
      </c>
      <c r="EJ35" s="112">
        <f t="shared" si="62"/>
        <v>0</v>
      </c>
      <c r="EK35" s="112">
        <f t="shared" si="62"/>
        <v>0</v>
      </c>
      <c r="EL35" s="112">
        <f t="shared" si="62"/>
        <v>0</v>
      </c>
      <c r="EM35" s="112">
        <f t="shared" si="62"/>
        <v>0</v>
      </c>
      <c r="EN35" s="126">
        <f t="shared" si="63"/>
        <v>0</v>
      </c>
      <c r="EO35" s="103">
        <f t="shared" si="64"/>
        <v>0</v>
      </c>
      <c r="EP35" s="112">
        <f t="shared" si="64"/>
        <v>0</v>
      </c>
      <c r="EQ35" s="112">
        <f t="shared" si="64"/>
        <v>0</v>
      </c>
      <c r="ER35" s="112">
        <f t="shared" si="64"/>
        <v>0</v>
      </c>
      <c r="ES35" s="112">
        <f t="shared" si="64"/>
        <v>0</v>
      </c>
      <c r="ET35" s="112">
        <f t="shared" si="64"/>
        <v>0</v>
      </c>
      <c r="EU35" s="112">
        <f t="shared" si="64"/>
        <v>0</v>
      </c>
      <c r="EV35" s="112">
        <f t="shared" si="64"/>
        <v>0</v>
      </c>
      <c r="EW35" s="112">
        <f t="shared" si="64"/>
        <v>0</v>
      </c>
      <c r="EX35" s="112">
        <f t="shared" si="65"/>
        <v>0</v>
      </c>
      <c r="EY35" s="112">
        <f t="shared" si="65"/>
        <v>0</v>
      </c>
      <c r="EZ35" s="126">
        <f t="shared" si="65"/>
        <v>0</v>
      </c>
      <c r="FA35" s="103">
        <f t="shared" si="66"/>
        <v>0</v>
      </c>
      <c r="FB35" s="112">
        <f t="shared" si="66"/>
        <v>0</v>
      </c>
      <c r="FC35" s="112">
        <f t="shared" si="66"/>
        <v>0</v>
      </c>
      <c r="FD35" s="112">
        <f t="shared" si="66"/>
        <v>0</v>
      </c>
      <c r="FE35" s="112">
        <f t="shared" si="66"/>
        <v>0</v>
      </c>
      <c r="FF35" s="112">
        <f t="shared" si="66"/>
        <v>0</v>
      </c>
      <c r="FG35" s="112">
        <f t="shared" si="66"/>
        <v>0</v>
      </c>
      <c r="FH35" s="112">
        <f t="shared" si="66"/>
        <v>0</v>
      </c>
      <c r="FI35" s="112">
        <f t="shared" si="66"/>
        <v>0</v>
      </c>
      <c r="FJ35" s="112">
        <f t="shared" si="67"/>
        <v>0</v>
      </c>
      <c r="FK35" s="112">
        <f t="shared" si="67"/>
        <v>0</v>
      </c>
      <c r="FL35" s="126">
        <f t="shared" si="67"/>
        <v>0</v>
      </c>
      <c r="FM35" s="174">
        <f t="shared" si="68"/>
        <v>0</v>
      </c>
      <c r="FN35" s="174">
        <f t="shared" si="69"/>
        <v>0</v>
      </c>
      <c r="FO35" s="174">
        <f t="shared" si="76"/>
        <v>0</v>
      </c>
      <c r="FP35" s="103">
        <f t="shared" si="70"/>
        <v>0</v>
      </c>
      <c r="FQ35" s="112">
        <f t="shared" si="71"/>
        <v>0</v>
      </c>
      <c r="FR35" s="112">
        <f t="shared" si="71"/>
        <v>0</v>
      </c>
      <c r="FS35" s="112">
        <f t="shared" si="71"/>
        <v>0</v>
      </c>
      <c r="FT35" s="112">
        <f t="shared" si="71"/>
        <v>0</v>
      </c>
      <c r="FU35" s="112">
        <f t="shared" si="71"/>
        <v>0</v>
      </c>
      <c r="FV35" s="112">
        <f t="shared" si="71"/>
        <v>0</v>
      </c>
      <c r="FW35" s="112">
        <f t="shared" si="71"/>
        <v>0</v>
      </c>
      <c r="FX35" s="112">
        <f t="shared" si="71"/>
        <v>0</v>
      </c>
      <c r="FY35" s="112">
        <f t="shared" si="71"/>
        <v>0</v>
      </c>
      <c r="FZ35" s="112">
        <f t="shared" si="71"/>
        <v>0</v>
      </c>
      <c r="GA35" s="126">
        <f t="shared" si="71"/>
        <v>0</v>
      </c>
    </row>
    <row r="36" spans="2:183" ht="19.5" customHeight="1" x14ac:dyDescent="0.15">
      <c r="B36" s="2"/>
      <c r="C36" s="17" t="s">
        <v>12</v>
      </c>
      <c r="D36" s="225">
        <f t="shared" si="35"/>
        <v>0</v>
      </c>
      <c r="E36" s="226"/>
      <c r="F36" s="226"/>
      <c r="G36" s="227"/>
      <c r="H36" s="225">
        <f t="shared" si="72"/>
        <v>0</v>
      </c>
      <c r="I36" s="226"/>
      <c r="J36" s="226"/>
      <c r="K36" s="227"/>
      <c r="L36" s="228">
        <f t="shared" si="73"/>
        <v>0</v>
      </c>
      <c r="M36" s="229"/>
      <c r="N36" s="229"/>
      <c r="O36" s="230"/>
      <c r="P36" s="225">
        <f t="shared" si="36"/>
        <v>0</v>
      </c>
      <c r="Q36" s="226"/>
      <c r="R36" s="226"/>
      <c r="S36" s="227"/>
      <c r="T36" s="2"/>
      <c r="U36" s="2"/>
      <c r="V36" s="108">
        <f t="shared" si="37"/>
        <v>0</v>
      </c>
      <c r="W36" s="120">
        <f t="shared" si="37"/>
        <v>0</v>
      </c>
      <c r="X36" s="120">
        <f t="shared" si="37"/>
        <v>0</v>
      </c>
      <c r="Y36" s="120">
        <f t="shared" si="37"/>
        <v>0</v>
      </c>
      <c r="Z36" s="120">
        <f t="shared" si="37"/>
        <v>0</v>
      </c>
      <c r="AA36" s="120">
        <f t="shared" si="37"/>
        <v>0</v>
      </c>
      <c r="AB36" s="120">
        <f t="shared" si="37"/>
        <v>0</v>
      </c>
      <c r="AC36" s="120">
        <f t="shared" si="37"/>
        <v>0</v>
      </c>
      <c r="AD36" s="120">
        <f t="shared" si="37"/>
        <v>0</v>
      </c>
      <c r="AE36" s="120">
        <f t="shared" si="37"/>
        <v>0</v>
      </c>
      <c r="AF36" s="120">
        <f t="shared" si="37"/>
        <v>0</v>
      </c>
      <c r="AG36" s="120">
        <f t="shared" si="37"/>
        <v>0</v>
      </c>
      <c r="AH36" s="157">
        <f t="shared" si="74"/>
        <v>0</v>
      </c>
      <c r="AI36" s="157">
        <f t="shared" si="38"/>
        <v>0</v>
      </c>
      <c r="AJ36" s="157">
        <f t="shared" si="39"/>
        <v>0</v>
      </c>
      <c r="AK36" s="120">
        <f t="shared" si="40"/>
        <v>0</v>
      </c>
      <c r="AL36" s="160">
        <f t="shared" si="41"/>
        <v>0</v>
      </c>
      <c r="AM36" s="108">
        <f t="shared" si="42"/>
        <v>0</v>
      </c>
      <c r="AN36" s="120">
        <f t="shared" si="42"/>
        <v>0</v>
      </c>
      <c r="AO36" s="120">
        <f t="shared" si="42"/>
        <v>0</v>
      </c>
      <c r="AP36" s="120">
        <f t="shared" si="42"/>
        <v>0</v>
      </c>
      <c r="AQ36" s="120">
        <f t="shared" si="42"/>
        <v>0</v>
      </c>
      <c r="AR36" s="120">
        <f t="shared" si="42"/>
        <v>0</v>
      </c>
      <c r="AS36" s="120">
        <f t="shared" si="42"/>
        <v>0</v>
      </c>
      <c r="AT36" s="120">
        <f t="shared" si="42"/>
        <v>0</v>
      </c>
      <c r="AU36" s="120">
        <f t="shared" si="42"/>
        <v>0</v>
      </c>
      <c r="AV36" s="120">
        <f t="shared" si="42"/>
        <v>0</v>
      </c>
      <c r="AW36" s="120">
        <f t="shared" si="42"/>
        <v>0</v>
      </c>
      <c r="AX36" s="120">
        <f t="shared" si="42"/>
        <v>0</v>
      </c>
      <c r="AY36" s="157">
        <f t="shared" si="75"/>
        <v>0</v>
      </c>
      <c r="AZ36" s="157">
        <f t="shared" si="43"/>
        <v>0</v>
      </c>
      <c r="BA36" s="157">
        <f t="shared" si="44"/>
        <v>0</v>
      </c>
      <c r="BB36" s="120">
        <f t="shared" si="45"/>
        <v>0</v>
      </c>
      <c r="BC36" s="160">
        <f t="shared" si="46"/>
        <v>0</v>
      </c>
      <c r="BD36" s="108">
        <f t="shared" si="47"/>
        <v>0</v>
      </c>
      <c r="BE36" s="120">
        <f t="shared" si="47"/>
        <v>0</v>
      </c>
      <c r="BF36" s="120">
        <f t="shared" si="47"/>
        <v>0</v>
      </c>
      <c r="BG36" s="120">
        <f t="shared" si="47"/>
        <v>0</v>
      </c>
      <c r="BH36" s="120">
        <f t="shared" si="47"/>
        <v>0</v>
      </c>
      <c r="BI36" s="120">
        <f t="shared" si="47"/>
        <v>0</v>
      </c>
      <c r="BJ36" s="120">
        <f t="shared" si="47"/>
        <v>0</v>
      </c>
      <c r="BK36" s="120">
        <f t="shared" si="47"/>
        <v>0</v>
      </c>
      <c r="BL36" s="120">
        <f t="shared" si="47"/>
        <v>0</v>
      </c>
      <c r="BM36" s="120">
        <f t="shared" si="47"/>
        <v>0</v>
      </c>
      <c r="BN36" s="120">
        <f t="shared" si="47"/>
        <v>0</v>
      </c>
      <c r="BO36" s="120">
        <f t="shared" si="47"/>
        <v>0</v>
      </c>
      <c r="BP36" s="157">
        <f t="shared" si="48"/>
        <v>0</v>
      </c>
      <c r="BQ36" s="157">
        <f t="shared" si="49"/>
        <v>0</v>
      </c>
      <c r="BR36" s="157">
        <f t="shared" si="50"/>
        <v>0</v>
      </c>
      <c r="BS36" s="120">
        <f t="shared" si="51"/>
        <v>0</v>
      </c>
      <c r="BT36" s="170">
        <f t="shared" si="52"/>
        <v>0</v>
      </c>
      <c r="BU36" s="103">
        <f t="shared" si="53"/>
        <v>1</v>
      </c>
      <c r="BV36" s="112">
        <f t="shared" si="54"/>
        <v>1</v>
      </c>
      <c r="BW36" s="112">
        <f t="shared" si="54"/>
        <v>1</v>
      </c>
      <c r="BX36" s="112">
        <f t="shared" si="54"/>
        <v>1</v>
      </c>
      <c r="BY36" s="112">
        <f t="shared" si="54"/>
        <v>1</v>
      </c>
      <c r="BZ36" s="112">
        <f t="shared" si="54"/>
        <v>1</v>
      </c>
      <c r="CA36" s="112">
        <f t="shared" si="54"/>
        <v>1</v>
      </c>
      <c r="CB36" s="112">
        <f t="shared" si="54"/>
        <v>1</v>
      </c>
      <c r="CC36" s="112">
        <f t="shared" si="54"/>
        <v>1</v>
      </c>
      <c r="CD36" s="112">
        <f t="shared" si="54"/>
        <v>1</v>
      </c>
      <c r="CE36" s="112">
        <f t="shared" si="54"/>
        <v>1</v>
      </c>
      <c r="CF36" s="126">
        <f t="shared" si="54"/>
        <v>1</v>
      </c>
      <c r="CG36" s="103">
        <f t="shared" si="55"/>
        <v>0</v>
      </c>
      <c r="CH36" s="112">
        <f t="shared" si="55"/>
        <v>0</v>
      </c>
      <c r="CI36" s="112">
        <f t="shared" si="55"/>
        <v>0</v>
      </c>
      <c r="CJ36" s="112">
        <f t="shared" si="55"/>
        <v>0</v>
      </c>
      <c r="CK36" s="112">
        <f t="shared" si="55"/>
        <v>0</v>
      </c>
      <c r="CL36" s="112">
        <f t="shared" si="55"/>
        <v>0</v>
      </c>
      <c r="CM36" s="112">
        <f t="shared" si="55"/>
        <v>0</v>
      </c>
      <c r="CN36" s="112">
        <f t="shared" si="55"/>
        <v>0</v>
      </c>
      <c r="CO36" s="112">
        <f t="shared" si="55"/>
        <v>0</v>
      </c>
      <c r="CP36" s="112">
        <f t="shared" si="55"/>
        <v>0</v>
      </c>
      <c r="CQ36" s="112">
        <f t="shared" si="55"/>
        <v>0</v>
      </c>
      <c r="CR36" s="126">
        <f t="shared" si="56"/>
        <v>0</v>
      </c>
      <c r="CS36" s="103">
        <f t="shared" si="57"/>
        <v>0</v>
      </c>
      <c r="CT36" s="112">
        <f t="shared" si="57"/>
        <v>0</v>
      </c>
      <c r="CU36" s="112">
        <f t="shared" si="57"/>
        <v>0</v>
      </c>
      <c r="CV36" s="112">
        <f t="shared" si="57"/>
        <v>0</v>
      </c>
      <c r="CW36" s="112">
        <f t="shared" si="57"/>
        <v>0</v>
      </c>
      <c r="CX36" s="112">
        <f t="shared" si="57"/>
        <v>0</v>
      </c>
      <c r="CY36" s="112">
        <f t="shared" si="57"/>
        <v>0</v>
      </c>
      <c r="CZ36" s="112">
        <f t="shared" si="57"/>
        <v>0</v>
      </c>
      <c r="DA36" s="112">
        <f t="shared" si="57"/>
        <v>0</v>
      </c>
      <c r="DB36" s="112">
        <f t="shared" si="57"/>
        <v>0</v>
      </c>
      <c r="DC36" s="112">
        <f t="shared" si="57"/>
        <v>0</v>
      </c>
      <c r="DD36" s="126">
        <f t="shared" si="57"/>
        <v>0</v>
      </c>
      <c r="DE36" s="103">
        <f t="shared" si="58"/>
        <v>1</v>
      </c>
      <c r="DF36" s="112">
        <f t="shared" si="59"/>
        <v>1</v>
      </c>
      <c r="DG36" s="112">
        <f t="shared" si="59"/>
        <v>1</v>
      </c>
      <c r="DH36" s="112">
        <f t="shared" si="59"/>
        <v>1</v>
      </c>
      <c r="DI36" s="112">
        <f t="shared" si="59"/>
        <v>1</v>
      </c>
      <c r="DJ36" s="112">
        <f t="shared" si="59"/>
        <v>1</v>
      </c>
      <c r="DK36" s="112">
        <f t="shared" si="59"/>
        <v>1</v>
      </c>
      <c r="DL36" s="112">
        <f t="shared" si="59"/>
        <v>1</v>
      </c>
      <c r="DM36" s="112">
        <f t="shared" si="59"/>
        <v>1</v>
      </c>
      <c r="DN36" s="112">
        <f t="shared" si="59"/>
        <v>1</v>
      </c>
      <c r="DO36" s="112">
        <f t="shared" si="59"/>
        <v>1</v>
      </c>
      <c r="DP36" s="126">
        <f t="shared" si="59"/>
        <v>1</v>
      </c>
      <c r="DQ36" s="103">
        <f t="shared" si="60"/>
        <v>0</v>
      </c>
      <c r="DR36" s="112">
        <f t="shared" si="61"/>
        <v>0</v>
      </c>
      <c r="DS36" s="112">
        <f t="shared" si="61"/>
        <v>0</v>
      </c>
      <c r="DT36" s="112">
        <f t="shared" si="61"/>
        <v>0</v>
      </c>
      <c r="DU36" s="112">
        <f t="shared" si="61"/>
        <v>0</v>
      </c>
      <c r="DV36" s="112">
        <f t="shared" si="61"/>
        <v>0</v>
      </c>
      <c r="DW36" s="112">
        <f t="shared" si="61"/>
        <v>0</v>
      </c>
      <c r="DX36" s="112">
        <f t="shared" si="61"/>
        <v>0</v>
      </c>
      <c r="DY36" s="112">
        <f t="shared" si="61"/>
        <v>0</v>
      </c>
      <c r="DZ36" s="112">
        <f t="shared" si="61"/>
        <v>0</v>
      </c>
      <c r="EA36" s="112">
        <f t="shared" si="61"/>
        <v>0</v>
      </c>
      <c r="EB36" s="126">
        <f t="shared" si="61"/>
        <v>0</v>
      </c>
      <c r="EC36" s="103">
        <f t="shared" si="62"/>
        <v>0</v>
      </c>
      <c r="ED36" s="112">
        <f t="shared" si="62"/>
        <v>0</v>
      </c>
      <c r="EE36" s="112">
        <f t="shared" si="62"/>
        <v>0</v>
      </c>
      <c r="EF36" s="112">
        <f t="shared" si="62"/>
        <v>0</v>
      </c>
      <c r="EG36" s="112">
        <f t="shared" si="62"/>
        <v>0</v>
      </c>
      <c r="EH36" s="112">
        <f t="shared" si="62"/>
        <v>0</v>
      </c>
      <c r="EI36" s="112">
        <f t="shared" si="62"/>
        <v>0</v>
      </c>
      <c r="EJ36" s="112">
        <f t="shared" si="62"/>
        <v>0</v>
      </c>
      <c r="EK36" s="112">
        <f t="shared" si="62"/>
        <v>0</v>
      </c>
      <c r="EL36" s="112">
        <f t="shared" si="62"/>
        <v>0</v>
      </c>
      <c r="EM36" s="112">
        <f t="shared" si="62"/>
        <v>0</v>
      </c>
      <c r="EN36" s="126">
        <f t="shared" si="63"/>
        <v>0</v>
      </c>
      <c r="EO36" s="103">
        <f t="shared" si="64"/>
        <v>0</v>
      </c>
      <c r="EP36" s="112">
        <f t="shared" si="64"/>
        <v>0</v>
      </c>
      <c r="EQ36" s="112">
        <f t="shared" si="64"/>
        <v>0</v>
      </c>
      <c r="ER36" s="112">
        <f t="shared" si="64"/>
        <v>0</v>
      </c>
      <c r="ES36" s="112">
        <f t="shared" si="64"/>
        <v>0</v>
      </c>
      <c r="ET36" s="112">
        <f t="shared" si="64"/>
        <v>0</v>
      </c>
      <c r="EU36" s="112">
        <f t="shared" si="64"/>
        <v>0</v>
      </c>
      <c r="EV36" s="112">
        <f t="shared" si="64"/>
        <v>0</v>
      </c>
      <c r="EW36" s="112">
        <f t="shared" si="64"/>
        <v>0</v>
      </c>
      <c r="EX36" s="112">
        <f t="shared" si="65"/>
        <v>0</v>
      </c>
      <c r="EY36" s="112">
        <f t="shared" si="65"/>
        <v>0</v>
      </c>
      <c r="EZ36" s="126">
        <f t="shared" si="65"/>
        <v>0</v>
      </c>
      <c r="FA36" s="103">
        <f t="shared" si="66"/>
        <v>0</v>
      </c>
      <c r="FB36" s="112">
        <f t="shared" si="66"/>
        <v>0</v>
      </c>
      <c r="FC36" s="112">
        <f t="shared" si="66"/>
        <v>0</v>
      </c>
      <c r="FD36" s="112">
        <f t="shared" si="66"/>
        <v>0</v>
      </c>
      <c r="FE36" s="112">
        <f t="shared" si="66"/>
        <v>0</v>
      </c>
      <c r="FF36" s="112">
        <f t="shared" si="66"/>
        <v>0</v>
      </c>
      <c r="FG36" s="112">
        <f t="shared" si="66"/>
        <v>0</v>
      </c>
      <c r="FH36" s="112">
        <f t="shared" si="66"/>
        <v>0</v>
      </c>
      <c r="FI36" s="112">
        <f t="shared" si="66"/>
        <v>0</v>
      </c>
      <c r="FJ36" s="112">
        <f t="shared" si="67"/>
        <v>0</v>
      </c>
      <c r="FK36" s="112">
        <f t="shared" si="67"/>
        <v>0</v>
      </c>
      <c r="FL36" s="126">
        <f t="shared" si="67"/>
        <v>0</v>
      </c>
      <c r="FM36" s="174">
        <f t="shared" si="68"/>
        <v>0</v>
      </c>
      <c r="FN36" s="174">
        <f t="shared" si="69"/>
        <v>0</v>
      </c>
      <c r="FO36" s="174">
        <f t="shared" si="76"/>
        <v>0</v>
      </c>
      <c r="FP36" s="103">
        <f t="shared" si="70"/>
        <v>0</v>
      </c>
      <c r="FQ36" s="112">
        <f t="shared" si="71"/>
        <v>0</v>
      </c>
      <c r="FR36" s="112">
        <f t="shared" si="71"/>
        <v>0</v>
      </c>
      <c r="FS36" s="112">
        <f t="shared" si="71"/>
        <v>0</v>
      </c>
      <c r="FT36" s="112">
        <f t="shared" si="71"/>
        <v>0</v>
      </c>
      <c r="FU36" s="112">
        <f t="shared" si="71"/>
        <v>0</v>
      </c>
      <c r="FV36" s="112">
        <f t="shared" si="71"/>
        <v>0</v>
      </c>
      <c r="FW36" s="112">
        <f t="shared" si="71"/>
        <v>0</v>
      </c>
      <c r="FX36" s="112">
        <f t="shared" si="71"/>
        <v>0</v>
      </c>
      <c r="FY36" s="112">
        <f t="shared" si="71"/>
        <v>0</v>
      </c>
      <c r="FZ36" s="112">
        <f t="shared" si="71"/>
        <v>0</v>
      </c>
      <c r="GA36" s="126">
        <f t="shared" si="71"/>
        <v>0</v>
      </c>
    </row>
    <row r="37" spans="2:183" ht="19.5" customHeight="1" x14ac:dyDescent="0.15">
      <c r="B37" s="2"/>
      <c r="C37" s="17" t="s">
        <v>10</v>
      </c>
      <c r="D37" s="225">
        <f t="shared" si="35"/>
        <v>0</v>
      </c>
      <c r="E37" s="226"/>
      <c r="F37" s="226"/>
      <c r="G37" s="227"/>
      <c r="H37" s="225">
        <f t="shared" si="72"/>
        <v>0</v>
      </c>
      <c r="I37" s="226"/>
      <c r="J37" s="226"/>
      <c r="K37" s="227"/>
      <c r="L37" s="228">
        <f t="shared" si="73"/>
        <v>0</v>
      </c>
      <c r="M37" s="229"/>
      <c r="N37" s="229"/>
      <c r="O37" s="230"/>
      <c r="P37" s="225">
        <f t="shared" si="36"/>
        <v>0</v>
      </c>
      <c r="Q37" s="226"/>
      <c r="R37" s="226"/>
      <c r="S37" s="227"/>
      <c r="T37" s="2"/>
      <c r="U37" s="2"/>
      <c r="V37" s="108">
        <f t="shared" si="37"/>
        <v>0</v>
      </c>
      <c r="W37" s="120">
        <f t="shared" si="37"/>
        <v>0</v>
      </c>
      <c r="X37" s="120">
        <f t="shared" si="37"/>
        <v>0</v>
      </c>
      <c r="Y37" s="120">
        <f t="shared" si="37"/>
        <v>0</v>
      </c>
      <c r="Z37" s="120">
        <f t="shared" si="37"/>
        <v>0</v>
      </c>
      <c r="AA37" s="120">
        <f t="shared" si="37"/>
        <v>0</v>
      </c>
      <c r="AB37" s="120">
        <f t="shared" si="37"/>
        <v>0</v>
      </c>
      <c r="AC37" s="120">
        <f t="shared" si="37"/>
        <v>0</v>
      </c>
      <c r="AD37" s="120">
        <f t="shared" si="37"/>
        <v>0</v>
      </c>
      <c r="AE37" s="120">
        <f t="shared" si="37"/>
        <v>0</v>
      </c>
      <c r="AF37" s="120">
        <f t="shared" si="37"/>
        <v>0</v>
      </c>
      <c r="AG37" s="120">
        <f t="shared" si="37"/>
        <v>0</v>
      </c>
      <c r="AH37" s="157">
        <f t="shared" si="74"/>
        <v>0</v>
      </c>
      <c r="AI37" s="157">
        <f t="shared" si="38"/>
        <v>0</v>
      </c>
      <c r="AJ37" s="157">
        <f t="shared" si="39"/>
        <v>0</v>
      </c>
      <c r="AK37" s="120">
        <f t="shared" si="40"/>
        <v>0</v>
      </c>
      <c r="AL37" s="160">
        <f t="shared" si="41"/>
        <v>0</v>
      </c>
      <c r="AM37" s="108">
        <f t="shared" si="42"/>
        <v>0</v>
      </c>
      <c r="AN37" s="120">
        <f t="shared" si="42"/>
        <v>0</v>
      </c>
      <c r="AO37" s="120">
        <f t="shared" si="42"/>
        <v>0</v>
      </c>
      <c r="AP37" s="120">
        <f t="shared" si="42"/>
        <v>0</v>
      </c>
      <c r="AQ37" s="120">
        <f t="shared" si="42"/>
        <v>0</v>
      </c>
      <c r="AR37" s="120">
        <f t="shared" si="42"/>
        <v>0</v>
      </c>
      <c r="AS37" s="120">
        <f t="shared" si="42"/>
        <v>0</v>
      </c>
      <c r="AT37" s="120">
        <f t="shared" si="42"/>
        <v>0</v>
      </c>
      <c r="AU37" s="120">
        <f t="shared" si="42"/>
        <v>0</v>
      </c>
      <c r="AV37" s="120">
        <f t="shared" si="42"/>
        <v>0</v>
      </c>
      <c r="AW37" s="120">
        <f t="shared" si="42"/>
        <v>0</v>
      </c>
      <c r="AX37" s="120">
        <f t="shared" si="42"/>
        <v>0</v>
      </c>
      <c r="AY37" s="157">
        <f t="shared" si="75"/>
        <v>0</v>
      </c>
      <c r="AZ37" s="157">
        <f t="shared" si="43"/>
        <v>0</v>
      </c>
      <c r="BA37" s="157">
        <f t="shared" si="44"/>
        <v>0</v>
      </c>
      <c r="BB37" s="120">
        <f t="shared" si="45"/>
        <v>0</v>
      </c>
      <c r="BC37" s="160">
        <f t="shared" si="46"/>
        <v>0</v>
      </c>
      <c r="BD37" s="108">
        <f t="shared" si="47"/>
        <v>0</v>
      </c>
      <c r="BE37" s="120">
        <f t="shared" si="47"/>
        <v>0</v>
      </c>
      <c r="BF37" s="120">
        <f t="shared" si="47"/>
        <v>0</v>
      </c>
      <c r="BG37" s="120">
        <f t="shared" si="47"/>
        <v>0</v>
      </c>
      <c r="BH37" s="120">
        <f t="shared" si="47"/>
        <v>0</v>
      </c>
      <c r="BI37" s="120">
        <f t="shared" si="47"/>
        <v>0</v>
      </c>
      <c r="BJ37" s="120">
        <f t="shared" si="47"/>
        <v>0</v>
      </c>
      <c r="BK37" s="120">
        <f t="shared" si="47"/>
        <v>0</v>
      </c>
      <c r="BL37" s="120">
        <f t="shared" si="47"/>
        <v>0</v>
      </c>
      <c r="BM37" s="120">
        <f t="shared" si="47"/>
        <v>0</v>
      </c>
      <c r="BN37" s="120">
        <f t="shared" si="47"/>
        <v>0</v>
      </c>
      <c r="BO37" s="120">
        <f t="shared" si="47"/>
        <v>0</v>
      </c>
      <c r="BP37" s="157">
        <f t="shared" si="48"/>
        <v>0</v>
      </c>
      <c r="BQ37" s="157">
        <f t="shared" si="49"/>
        <v>0</v>
      </c>
      <c r="BR37" s="157">
        <f t="shared" si="50"/>
        <v>0</v>
      </c>
      <c r="BS37" s="120">
        <f t="shared" si="51"/>
        <v>0</v>
      </c>
      <c r="BT37" s="170">
        <f t="shared" si="52"/>
        <v>0</v>
      </c>
      <c r="BU37" s="103">
        <f t="shared" si="53"/>
        <v>1</v>
      </c>
      <c r="BV37" s="112">
        <f t="shared" si="54"/>
        <v>1</v>
      </c>
      <c r="BW37" s="112">
        <f t="shared" si="54"/>
        <v>1</v>
      </c>
      <c r="BX37" s="112">
        <f t="shared" si="54"/>
        <v>1</v>
      </c>
      <c r="BY37" s="112">
        <f t="shared" si="54"/>
        <v>1</v>
      </c>
      <c r="BZ37" s="112">
        <f t="shared" si="54"/>
        <v>1</v>
      </c>
      <c r="CA37" s="112">
        <f t="shared" si="54"/>
        <v>1</v>
      </c>
      <c r="CB37" s="112">
        <f t="shared" si="54"/>
        <v>1</v>
      </c>
      <c r="CC37" s="112">
        <f t="shared" si="54"/>
        <v>1</v>
      </c>
      <c r="CD37" s="112">
        <f t="shared" si="54"/>
        <v>1</v>
      </c>
      <c r="CE37" s="112">
        <f t="shared" si="54"/>
        <v>1</v>
      </c>
      <c r="CF37" s="126">
        <f t="shared" si="54"/>
        <v>1</v>
      </c>
      <c r="CG37" s="103">
        <f t="shared" si="55"/>
        <v>0</v>
      </c>
      <c r="CH37" s="112">
        <f t="shared" si="55"/>
        <v>0</v>
      </c>
      <c r="CI37" s="112">
        <f t="shared" si="55"/>
        <v>0</v>
      </c>
      <c r="CJ37" s="112">
        <f t="shared" si="55"/>
        <v>0</v>
      </c>
      <c r="CK37" s="112">
        <f t="shared" si="55"/>
        <v>0</v>
      </c>
      <c r="CL37" s="112">
        <f t="shared" si="55"/>
        <v>0</v>
      </c>
      <c r="CM37" s="112">
        <f t="shared" si="55"/>
        <v>0</v>
      </c>
      <c r="CN37" s="112">
        <f t="shared" si="55"/>
        <v>0</v>
      </c>
      <c r="CO37" s="112">
        <f t="shared" si="55"/>
        <v>0</v>
      </c>
      <c r="CP37" s="112">
        <f t="shared" si="55"/>
        <v>0</v>
      </c>
      <c r="CQ37" s="112">
        <f t="shared" si="55"/>
        <v>0</v>
      </c>
      <c r="CR37" s="126">
        <f t="shared" si="56"/>
        <v>0</v>
      </c>
      <c r="CS37" s="103">
        <f t="shared" si="57"/>
        <v>0</v>
      </c>
      <c r="CT37" s="112">
        <f t="shared" si="57"/>
        <v>0</v>
      </c>
      <c r="CU37" s="112">
        <f t="shared" si="57"/>
        <v>0</v>
      </c>
      <c r="CV37" s="112">
        <f t="shared" si="57"/>
        <v>0</v>
      </c>
      <c r="CW37" s="112">
        <f t="shared" si="57"/>
        <v>0</v>
      </c>
      <c r="CX37" s="112">
        <f t="shared" si="57"/>
        <v>0</v>
      </c>
      <c r="CY37" s="112">
        <f t="shared" si="57"/>
        <v>0</v>
      </c>
      <c r="CZ37" s="112">
        <f t="shared" si="57"/>
        <v>0</v>
      </c>
      <c r="DA37" s="112">
        <f t="shared" si="57"/>
        <v>0</v>
      </c>
      <c r="DB37" s="112">
        <f t="shared" si="57"/>
        <v>0</v>
      </c>
      <c r="DC37" s="112">
        <f t="shared" si="57"/>
        <v>0</v>
      </c>
      <c r="DD37" s="126">
        <f t="shared" si="57"/>
        <v>0</v>
      </c>
      <c r="DE37" s="103">
        <f t="shared" si="58"/>
        <v>1</v>
      </c>
      <c r="DF37" s="112">
        <f t="shared" si="59"/>
        <v>1</v>
      </c>
      <c r="DG37" s="112">
        <f t="shared" si="59"/>
        <v>1</v>
      </c>
      <c r="DH37" s="112">
        <f t="shared" si="59"/>
        <v>1</v>
      </c>
      <c r="DI37" s="112">
        <f t="shared" si="59"/>
        <v>1</v>
      </c>
      <c r="DJ37" s="112">
        <f t="shared" si="59"/>
        <v>1</v>
      </c>
      <c r="DK37" s="112">
        <f t="shared" si="59"/>
        <v>1</v>
      </c>
      <c r="DL37" s="112">
        <f t="shared" si="59"/>
        <v>1</v>
      </c>
      <c r="DM37" s="112">
        <f t="shared" si="59"/>
        <v>1</v>
      </c>
      <c r="DN37" s="112">
        <f t="shared" si="59"/>
        <v>1</v>
      </c>
      <c r="DO37" s="112">
        <f t="shared" si="59"/>
        <v>1</v>
      </c>
      <c r="DP37" s="126">
        <f t="shared" si="59"/>
        <v>1</v>
      </c>
      <c r="DQ37" s="103">
        <f t="shared" si="60"/>
        <v>0</v>
      </c>
      <c r="DR37" s="112">
        <f t="shared" si="61"/>
        <v>0</v>
      </c>
      <c r="DS37" s="112">
        <f t="shared" si="61"/>
        <v>0</v>
      </c>
      <c r="DT37" s="112">
        <f t="shared" si="61"/>
        <v>0</v>
      </c>
      <c r="DU37" s="112">
        <f t="shared" si="61"/>
        <v>0</v>
      </c>
      <c r="DV37" s="112">
        <f t="shared" si="61"/>
        <v>0</v>
      </c>
      <c r="DW37" s="112">
        <f t="shared" si="61"/>
        <v>0</v>
      </c>
      <c r="DX37" s="112">
        <f t="shared" si="61"/>
        <v>0</v>
      </c>
      <c r="DY37" s="112">
        <f t="shared" si="61"/>
        <v>0</v>
      </c>
      <c r="DZ37" s="112">
        <f t="shared" si="61"/>
        <v>0</v>
      </c>
      <c r="EA37" s="112">
        <f t="shared" si="61"/>
        <v>0</v>
      </c>
      <c r="EB37" s="126">
        <f t="shared" si="61"/>
        <v>0</v>
      </c>
      <c r="EC37" s="103">
        <f t="shared" si="62"/>
        <v>0</v>
      </c>
      <c r="ED37" s="112">
        <f t="shared" si="62"/>
        <v>0</v>
      </c>
      <c r="EE37" s="112">
        <f t="shared" si="62"/>
        <v>0</v>
      </c>
      <c r="EF37" s="112">
        <f t="shared" si="62"/>
        <v>0</v>
      </c>
      <c r="EG37" s="112">
        <f t="shared" si="62"/>
        <v>0</v>
      </c>
      <c r="EH37" s="112">
        <f t="shared" si="62"/>
        <v>0</v>
      </c>
      <c r="EI37" s="112">
        <f t="shared" si="62"/>
        <v>0</v>
      </c>
      <c r="EJ37" s="112">
        <f t="shared" si="62"/>
        <v>0</v>
      </c>
      <c r="EK37" s="112">
        <f t="shared" si="62"/>
        <v>0</v>
      </c>
      <c r="EL37" s="112">
        <f t="shared" si="62"/>
        <v>0</v>
      </c>
      <c r="EM37" s="112">
        <f t="shared" si="62"/>
        <v>0</v>
      </c>
      <c r="EN37" s="126">
        <f t="shared" si="63"/>
        <v>0</v>
      </c>
      <c r="EO37" s="103">
        <f t="shared" si="64"/>
        <v>0</v>
      </c>
      <c r="EP37" s="112">
        <f t="shared" si="64"/>
        <v>0</v>
      </c>
      <c r="EQ37" s="112">
        <f t="shared" si="64"/>
        <v>0</v>
      </c>
      <c r="ER37" s="112">
        <f t="shared" si="64"/>
        <v>0</v>
      </c>
      <c r="ES37" s="112">
        <f t="shared" si="64"/>
        <v>0</v>
      </c>
      <c r="ET37" s="112">
        <f t="shared" si="64"/>
        <v>0</v>
      </c>
      <c r="EU37" s="112">
        <f t="shared" si="64"/>
        <v>0</v>
      </c>
      <c r="EV37" s="112">
        <f t="shared" si="64"/>
        <v>0</v>
      </c>
      <c r="EW37" s="112">
        <f t="shared" si="64"/>
        <v>0</v>
      </c>
      <c r="EX37" s="112">
        <f t="shared" si="65"/>
        <v>0</v>
      </c>
      <c r="EY37" s="112">
        <f t="shared" si="65"/>
        <v>0</v>
      </c>
      <c r="EZ37" s="126">
        <f t="shared" si="65"/>
        <v>0</v>
      </c>
      <c r="FA37" s="103">
        <f t="shared" si="66"/>
        <v>0</v>
      </c>
      <c r="FB37" s="112">
        <f t="shared" si="66"/>
        <v>0</v>
      </c>
      <c r="FC37" s="112">
        <f t="shared" si="66"/>
        <v>0</v>
      </c>
      <c r="FD37" s="112">
        <f t="shared" si="66"/>
        <v>0</v>
      </c>
      <c r="FE37" s="112">
        <f t="shared" si="66"/>
        <v>0</v>
      </c>
      <c r="FF37" s="112">
        <f t="shared" si="66"/>
        <v>0</v>
      </c>
      <c r="FG37" s="112">
        <f t="shared" si="66"/>
        <v>0</v>
      </c>
      <c r="FH37" s="112">
        <f t="shared" si="66"/>
        <v>0</v>
      </c>
      <c r="FI37" s="112">
        <f t="shared" si="66"/>
        <v>0</v>
      </c>
      <c r="FJ37" s="112">
        <f t="shared" si="67"/>
        <v>0</v>
      </c>
      <c r="FK37" s="112">
        <f t="shared" si="67"/>
        <v>0</v>
      </c>
      <c r="FL37" s="126">
        <f t="shared" si="67"/>
        <v>0</v>
      </c>
      <c r="FM37" s="174">
        <f t="shared" si="68"/>
        <v>0</v>
      </c>
      <c r="FN37" s="174">
        <f t="shared" si="69"/>
        <v>0</v>
      </c>
      <c r="FO37" s="174">
        <f t="shared" si="76"/>
        <v>0</v>
      </c>
      <c r="FP37" s="103">
        <f t="shared" si="70"/>
        <v>0</v>
      </c>
      <c r="FQ37" s="112">
        <f t="shared" si="71"/>
        <v>0</v>
      </c>
      <c r="FR37" s="112">
        <f t="shared" si="71"/>
        <v>0</v>
      </c>
      <c r="FS37" s="112">
        <f t="shared" si="71"/>
        <v>0</v>
      </c>
      <c r="FT37" s="112">
        <f t="shared" si="71"/>
        <v>0</v>
      </c>
      <c r="FU37" s="112">
        <f t="shared" si="71"/>
        <v>0</v>
      </c>
      <c r="FV37" s="112">
        <f t="shared" si="71"/>
        <v>0</v>
      </c>
      <c r="FW37" s="112">
        <f t="shared" si="71"/>
        <v>0</v>
      </c>
      <c r="FX37" s="112">
        <f t="shared" si="71"/>
        <v>0</v>
      </c>
      <c r="FY37" s="112">
        <f t="shared" si="71"/>
        <v>0</v>
      </c>
      <c r="FZ37" s="112">
        <f t="shared" si="71"/>
        <v>0</v>
      </c>
      <c r="GA37" s="126">
        <f t="shared" si="71"/>
        <v>0</v>
      </c>
    </row>
    <row r="38" spans="2:183" ht="19.5" customHeight="1" x14ac:dyDescent="0.15">
      <c r="B38" s="2"/>
      <c r="C38" s="17" t="s">
        <v>4</v>
      </c>
      <c r="D38" s="225">
        <f t="shared" si="35"/>
        <v>0</v>
      </c>
      <c r="E38" s="226"/>
      <c r="F38" s="226"/>
      <c r="G38" s="227"/>
      <c r="H38" s="225">
        <f t="shared" si="72"/>
        <v>0</v>
      </c>
      <c r="I38" s="226"/>
      <c r="J38" s="226"/>
      <c r="K38" s="227"/>
      <c r="L38" s="228">
        <f t="shared" si="73"/>
        <v>0</v>
      </c>
      <c r="M38" s="229"/>
      <c r="N38" s="229"/>
      <c r="O38" s="230"/>
      <c r="P38" s="225">
        <f t="shared" si="36"/>
        <v>0</v>
      </c>
      <c r="Q38" s="226"/>
      <c r="R38" s="226"/>
      <c r="S38" s="227"/>
      <c r="T38" s="2"/>
      <c r="U38" s="2"/>
      <c r="V38" s="108">
        <f t="shared" si="37"/>
        <v>0</v>
      </c>
      <c r="W38" s="120">
        <f t="shared" si="37"/>
        <v>0</v>
      </c>
      <c r="X38" s="120">
        <f t="shared" si="37"/>
        <v>0</v>
      </c>
      <c r="Y38" s="120">
        <f t="shared" si="37"/>
        <v>0</v>
      </c>
      <c r="Z38" s="120">
        <f t="shared" si="37"/>
        <v>0</v>
      </c>
      <c r="AA38" s="120">
        <f t="shared" si="37"/>
        <v>0</v>
      </c>
      <c r="AB38" s="120">
        <f t="shared" si="37"/>
        <v>0</v>
      </c>
      <c r="AC38" s="120">
        <f t="shared" si="37"/>
        <v>0</v>
      </c>
      <c r="AD38" s="120">
        <f t="shared" si="37"/>
        <v>0</v>
      </c>
      <c r="AE38" s="120">
        <f t="shared" si="37"/>
        <v>0</v>
      </c>
      <c r="AF38" s="120">
        <f t="shared" si="37"/>
        <v>0</v>
      </c>
      <c r="AG38" s="120">
        <f t="shared" si="37"/>
        <v>0</v>
      </c>
      <c r="AH38" s="157">
        <f t="shared" si="74"/>
        <v>0</v>
      </c>
      <c r="AI38" s="157">
        <f t="shared" si="38"/>
        <v>0</v>
      </c>
      <c r="AJ38" s="157">
        <f t="shared" si="39"/>
        <v>0</v>
      </c>
      <c r="AK38" s="120">
        <f t="shared" si="40"/>
        <v>0</v>
      </c>
      <c r="AL38" s="160">
        <f t="shared" si="41"/>
        <v>0</v>
      </c>
      <c r="AM38" s="108">
        <f t="shared" si="42"/>
        <v>0</v>
      </c>
      <c r="AN38" s="120">
        <f t="shared" si="42"/>
        <v>0</v>
      </c>
      <c r="AO38" s="120">
        <f t="shared" si="42"/>
        <v>0</v>
      </c>
      <c r="AP38" s="120">
        <f t="shared" si="42"/>
        <v>0</v>
      </c>
      <c r="AQ38" s="120">
        <f t="shared" si="42"/>
        <v>0</v>
      </c>
      <c r="AR38" s="120">
        <f t="shared" si="42"/>
        <v>0</v>
      </c>
      <c r="AS38" s="120">
        <f t="shared" si="42"/>
        <v>0</v>
      </c>
      <c r="AT38" s="120">
        <f t="shared" si="42"/>
        <v>0</v>
      </c>
      <c r="AU38" s="120">
        <f t="shared" si="42"/>
        <v>0</v>
      </c>
      <c r="AV38" s="120">
        <f t="shared" si="42"/>
        <v>0</v>
      </c>
      <c r="AW38" s="120">
        <f t="shared" si="42"/>
        <v>0</v>
      </c>
      <c r="AX38" s="120">
        <f t="shared" si="42"/>
        <v>0</v>
      </c>
      <c r="AY38" s="157">
        <f t="shared" si="75"/>
        <v>0</v>
      </c>
      <c r="AZ38" s="157">
        <f t="shared" si="43"/>
        <v>0</v>
      </c>
      <c r="BA38" s="157">
        <f t="shared" si="44"/>
        <v>0</v>
      </c>
      <c r="BB38" s="120">
        <f t="shared" si="45"/>
        <v>0</v>
      </c>
      <c r="BC38" s="160">
        <f t="shared" si="46"/>
        <v>0</v>
      </c>
      <c r="BD38" s="108">
        <f t="shared" si="47"/>
        <v>0</v>
      </c>
      <c r="BE38" s="120">
        <f t="shared" si="47"/>
        <v>0</v>
      </c>
      <c r="BF38" s="120">
        <f t="shared" si="47"/>
        <v>0</v>
      </c>
      <c r="BG38" s="120">
        <f t="shared" si="47"/>
        <v>0</v>
      </c>
      <c r="BH38" s="120">
        <f t="shared" si="47"/>
        <v>0</v>
      </c>
      <c r="BI38" s="120">
        <f t="shared" si="47"/>
        <v>0</v>
      </c>
      <c r="BJ38" s="120">
        <f t="shared" si="47"/>
        <v>0</v>
      </c>
      <c r="BK38" s="120">
        <f t="shared" si="47"/>
        <v>0</v>
      </c>
      <c r="BL38" s="120">
        <f t="shared" si="47"/>
        <v>0</v>
      </c>
      <c r="BM38" s="120">
        <f t="shared" si="47"/>
        <v>0</v>
      </c>
      <c r="BN38" s="120">
        <f t="shared" si="47"/>
        <v>0</v>
      </c>
      <c r="BO38" s="120">
        <f t="shared" si="47"/>
        <v>0</v>
      </c>
      <c r="BP38" s="157">
        <f t="shared" si="48"/>
        <v>0</v>
      </c>
      <c r="BQ38" s="157">
        <f t="shared" si="49"/>
        <v>0</v>
      </c>
      <c r="BR38" s="157">
        <f t="shared" si="50"/>
        <v>0</v>
      </c>
      <c r="BS38" s="120">
        <f t="shared" si="51"/>
        <v>0</v>
      </c>
      <c r="BT38" s="170">
        <f t="shared" si="52"/>
        <v>0</v>
      </c>
      <c r="BU38" s="103">
        <f t="shared" si="53"/>
        <v>1</v>
      </c>
      <c r="BV38" s="112">
        <f t="shared" si="54"/>
        <v>1</v>
      </c>
      <c r="BW38" s="112">
        <f t="shared" si="54"/>
        <v>1</v>
      </c>
      <c r="BX38" s="112">
        <f t="shared" si="54"/>
        <v>1</v>
      </c>
      <c r="BY38" s="112">
        <f t="shared" si="54"/>
        <v>1</v>
      </c>
      <c r="BZ38" s="112">
        <f t="shared" si="54"/>
        <v>1</v>
      </c>
      <c r="CA38" s="112">
        <f t="shared" si="54"/>
        <v>1</v>
      </c>
      <c r="CB38" s="112">
        <f t="shared" si="54"/>
        <v>1</v>
      </c>
      <c r="CC38" s="112">
        <f t="shared" si="54"/>
        <v>1</v>
      </c>
      <c r="CD38" s="112">
        <f t="shared" si="54"/>
        <v>1</v>
      </c>
      <c r="CE38" s="112">
        <f t="shared" si="54"/>
        <v>1</v>
      </c>
      <c r="CF38" s="126">
        <f t="shared" si="54"/>
        <v>1</v>
      </c>
      <c r="CG38" s="103">
        <f t="shared" si="55"/>
        <v>0</v>
      </c>
      <c r="CH38" s="112">
        <f t="shared" si="55"/>
        <v>0</v>
      </c>
      <c r="CI38" s="112">
        <f t="shared" si="55"/>
        <v>0</v>
      </c>
      <c r="CJ38" s="112">
        <f t="shared" si="55"/>
        <v>0</v>
      </c>
      <c r="CK38" s="112">
        <f t="shared" si="55"/>
        <v>0</v>
      </c>
      <c r="CL38" s="112">
        <f t="shared" si="55"/>
        <v>0</v>
      </c>
      <c r="CM38" s="112">
        <f t="shared" si="55"/>
        <v>0</v>
      </c>
      <c r="CN38" s="112">
        <f t="shared" si="55"/>
        <v>0</v>
      </c>
      <c r="CO38" s="112">
        <f t="shared" si="55"/>
        <v>0</v>
      </c>
      <c r="CP38" s="112">
        <f t="shared" si="55"/>
        <v>0</v>
      </c>
      <c r="CQ38" s="112">
        <f t="shared" si="55"/>
        <v>0</v>
      </c>
      <c r="CR38" s="126">
        <f t="shared" si="56"/>
        <v>0</v>
      </c>
      <c r="CS38" s="103">
        <f t="shared" si="57"/>
        <v>0</v>
      </c>
      <c r="CT38" s="112">
        <f t="shared" si="57"/>
        <v>0</v>
      </c>
      <c r="CU38" s="112">
        <f t="shared" si="57"/>
        <v>0</v>
      </c>
      <c r="CV38" s="112">
        <f t="shared" si="57"/>
        <v>0</v>
      </c>
      <c r="CW38" s="112">
        <f t="shared" si="57"/>
        <v>0</v>
      </c>
      <c r="CX38" s="112">
        <f t="shared" si="57"/>
        <v>0</v>
      </c>
      <c r="CY38" s="112">
        <f t="shared" si="57"/>
        <v>0</v>
      </c>
      <c r="CZ38" s="112">
        <f t="shared" si="57"/>
        <v>0</v>
      </c>
      <c r="DA38" s="112">
        <f t="shared" si="57"/>
        <v>0</v>
      </c>
      <c r="DB38" s="112">
        <f t="shared" si="57"/>
        <v>0</v>
      </c>
      <c r="DC38" s="112">
        <f t="shared" si="57"/>
        <v>0</v>
      </c>
      <c r="DD38" s="126">
        <f t="shared" si="57"/>
        <v>0</v>
      </c>
      <c r="DE38" s="103">
        <f t="shared" si="58"/>
        <v>1</v>
      </c>
      <c r="DF38" s="112">
        <f t="shared" si="59"/>
        <v>1</v>
      </c>
      <c r="DG38" s="112">
        <f t="shared" si="59"/>
        <v>1</v>
      </c>
      <c r="DH38" s="112">
        <f t="shared" si="59"/>
        <v>1</v>
      </c>
      <c r="DI38" s="112">
        <f t="shared" si="59"/>
        <v>1</v>
      </c>
      <c r="DJ38" s="112">
        <f t="shared" si="59"/>
        <v>1</v>
      </c>
      <c r="DK38" s="112">
        <f t="shared" si="59"/>
        <v>1</v>
      </c>
      <c r="DL38" s="112">
        <f t="shared" si="59"/>
        <v>1</v>
      </c>
      <c r="DM38" s="112">
        <f t="shared" si="59"/>
        <v>1</v>
      </c>
      <c r="DN38" s="112">
        <f t="shared" si="59"/>
        <v>1</v>
      </c>
      <c r="DO38" s="112">
        <f t="shared" si="59"/>
        <v>1</v>
      </c>
      <c r="DP38" s="126">
        <f t="shared" si="59"/>
        <v>1</v>
      </c>
      <c r="DQ38" s="103">
        <f t="shared" si="60"/>
        <v>0</v>
      </c>
      <c r="DR38" s="112">
        <f t="shared" si="61"/>
        <v>0</v>
      </c>
      <c r="DS38" s="112">
        <f t="shared" si="61"/>
        <v>0</v>
      </c>
      <c r="DT38" s="112">
        <f t="shared" si="61"/>
        <v>0</v>
      </c>
      <c r="DU38" s="112">
        <f t="shared" si="61"/>
        <v>0</v>
      </c>
      <c r="DV38" s="112">
        <f t="shared" si="61"/>
        <v>0</v>
      </c>
      <c r="DW38" s="112">
        <f t="shared" si="61"/>
        <v>0</v>
      </c>
      <c r="DX38" s="112">
        <f t="shared" si="61"/>
        <v>0</v>
      </c>
      <c r="DY38" s="112">
        <f t="shared" si="61"/>
        <v>0</v>
      </c>
      <c r="DZ38" s="112">
        <f t="shared" si="61"/>
        <v>0</v>
      </c>
      <c r="EA38" s="112">
        <f t="shared" si="61"/>
        <v>0</v>
      </c>
      <c r="EB38" s="126">
        <f t="shared" si="61"/>
        <v>0</v>
      </c>
      <c r="EC38" s="103">
        <f t="shared" si="62"/>
        <v>0</v>
      </c>
      <c r="ED38" s="112">
        <f t="shared" si="62"/>
        <v>0</v>
      </c>
      <c r="EE38" s="112">
        <f t="shared" si="62"/>
        <v>0</v>
      </c>
      <c r="EF38" s="112">
        <f t="shared" si="62"/>
        <v>0</v>
      </c>
      <c r="EG38" s="112">
        <f t="shared" si="62"/>
        <v>0</v>
      </c>
      <c r="EH38" s="112">
        <f t="shared" si="62"/>
        <v>0</v>
      </c>
      <c r="EI38" s="112">
        <f t="shared" si="62"/>
        <v>0</v>
      </c>
      <c r="EJ38" s="112">
        <f t="shared" si="62"/>
        <v>0</v>
      </c>
      <c r="EK38" s="112">
        <f t="shared" si="62"/>
        <v>0</v>
      </c>
      <c r="EL38" s="112">
        <f t="shared" si="62"/>
        <v>0</v>
      </c>
      <c r="EM38" s="112">
        <f t="shared" si="62"/>
        <v>0</v>
      </c>
      <c r="EN38" s="126">
        <f t="shared" si="63"/>
        <v>0</v>
      </c>
      <c r="EO38" s="103">
        <f t="shared" si="64"/>
        <v>0</v>
      </c>
      <c r="EP38" s="112">
        <f t="shared" si="64"/>
        <v>0</v>
      </c>
      <c r="EQ38" s="112">
        <f t="shared" si="64"/>
        <v>0</v>
      </c>
      <c r="ER38" s="112">
        <f t="shared" si="64"/>
        <v>0</v>
      </c>
      <c r="ES38" s="112">
        <f t="shared" si="64"/>
        <v>0</v>
      </c>
      <c r="ET38" s="112">
        <f t="shared" si="64"/>
        <v>0</v>
      </c>
      <c r="EU38" s="112">
        <f t="shared" si="64"/>
        <v>0</v>
      </c>
      <c r="EV38" s="112">
        <f t="shared" si="64"/>
        <v>0</v>
      </c>
      <c r="EW38" s="112">
        <f t="shared" si="64"/>
        <v>0</v>
      </c>
      <c r="EX38" s="112">
        <f t="shared" si="65"/>
        <v>0</v>
      </c>
      <c r="EY38" s="112">
        <f t="shared" si="65"/>
        <v>0</v>
      </c>
      <c r="EZ38" s="126">
        <f t="shared" si="65"/>
        <v>0</v>
      </c>
      <c r="FA38" s="103">
        <f t="shared" si="66"/>
        <v>0</v>
      </c>
      <c r="FB38" s="112">
        <f t="shared" si="66"/>
        <v>0</v>
      </c>
      <c r="FC38" s="112">
        <f t="shared" si="66"/>
        <v>0</v>
      </c>
      <c r="FD38" s="112">
        <f t="shared" si="66"/>
        <v>0</v>
      </c>
      <c r="FE38" s="112">
        <f t="shared" si="66"/>
        <v>0</v>
      </c>
      <c r="FF38" s="112">
        <f t="shared" si="66"/>
        <v>0</v>
      </c>
      <c r="FG38" s="112">
        <f t="shared" si="66"/>
        <v>0</v>
      </c>
      <c r="FH38" s="112">
        <f t="shared" si="66"/>
        <v>0</v>
      </c>
      <c r="FI38" s="112">
        <f t="shared" si="66"/>
        <v>0</v>
      </c>
      <c r="FJ38" s="112">
        <f t="shared" si="67"/>
        <v>0</v>
      </c>
      <c r="FK38" s="112">
        <f t="shared" si="67"/>
        <v>0</v>
      </c>
      <c r="FL38" s="126">
        <f t="shared" si="67"/>
        <v>0</v>
      </c>
      <c r="FM38" s="174">
        <f t="shared" si="68"/>
        <v>0</v>
      </c>
      <c r="FN38" s="174">
        <f t="shared" si="69"/>
        <v>0</v>
      </c>
      <c r="FO38" s="174">
        <f t="shared" si="76"/>
        <v>0</v>
      </c>
      <c r="FP38" s="103">
        <f t="shared" si="70"/>
        <v>0</v>
      </c>
      <c r="FQ38" s="112">
        <f t="shared" si="71"/>
        <v>0</v>
      </c>
      <c r="FR38" s="112">
        <f t="shared" si="71"/>
        <v>0</v>
      </c>
      <c r="FS38" s="112">
        <f t="shared" si="71"/>
        <v>0</v>
      </c>
      <c r="FT38" s="112">
        <f t="shared" si="71"/>
        <v>0</v>
      </c>
      <c r="FU38" s="112">
        <f t="shared" si="71"/>
        <v>0</v>
      </c>
      <c r="FV38" s="112">
        <f t="shared" si="71"/>
        <v>0</v>
      </c>
      <c r="FW38" s="112">
        <f t="shared" si="71"/>
        <v>0</v>
      </c>
      <c r="FX38" s="112">
        <f t="shared" si="71"/>
        <v>0</v>
      </c>
      <c r="FY38" s="112">
        <f t="shared" si="71"/>
        <v>0</v>
      </c>
      <c r="FZ38" s="112">
        <f t="shared" si="71"/>
        <v>0</v>
      </c>
      <c r="GA38" s="126">
        <f t="shared" si="71"/>
        <v>0</v>
      </c>
    </row>
    <row r="39" spans="2:183" ht="19.5" customHeight="1" x14ac:dyDescent="0.15">
      <c r="B39" s="2"/>
      <c r="C39" s="17" t="s">
        <v>5</v>
      </c>
      <c r="D39" s="225">
        <f t="shared" si="35"/>
        <v>0</v>
      </c>
      <c r="E39" s="226"/>
      <c r="F39" s="226"/>
      <c r="G39" s="227"/>
      <c r="H39" s="225">
        <f t="shared" si="72"/>
        <v>0</v>
      </c>
      <c r="I39" s="226"/>
      <c r="J39" s="226"/>
      <c r="K39" s="227"/>
      <c r="L39" s="228">
        <f t="shared" si="73"/>
        <v>0</v>
      </c>
      <c r="M39" s="229"/>
      <c r="N39" s="229"/>
      <c r="O39" s="230"/>
      <c r="P39" s="225">
        <f t="shared" si="36"/>
        <v>0</v>
      </c>
      <c r="Q39" s="226"/>
      <c r="R39" s="226"/>
      <c r="S39" s="227"/>
      <c r="T39" s="2"/>
      <c r="U39" s="2"/>
      <c r="V39" s="108">
        <f t="shared" si="37"/>
        <v>0</v>
      </c>
      <c r="W39" s="120">
        <f t="shared" si="37"/>
        <v>0</v>
      </c>
      <c r="X39" s="120">
        <f t="shared" si="37"/>
        <v>0</v>
      </c>
      <c r="Y39" s="120">
        <f t="shared" si="37"/>
        <v>0</v>
      </c>
      <c r="Z39" s="120">
        <f t="shared" si="37"/>
        <v>0</v>
      </c>
      <c r="AA39" s="120">
        <f t="shared" si="37"/>
        <v>0</v>
      </c>
      <c r="AB39" s="120">
        <f t="shared" si="37"/>
        <v>0</v>
      </c>
      <c r="AC39" s="120">
        <f t="shared" si="37"/>
        <v>0</v>
      </c>
      <c r="AD39" s="120">
        <f t="shared" si="37"/>
        <v>0</v>
      </c>
      <c r="AE39" s="120">
        <f t="shared" si="37"/>
        <v>0</v>
      </c>
      <c r="AF39" s="120">
        <f t="shared" si="37"/>
        <v>0</v>
      </c>
      <c r="AG39" s="120">
        <f t="shared" si="37"/>
        <v>0</v>
      </c>
      <c r="AH39" s="157">
        <f t="shared" si="74"/>
        <v>0</v>
      </c>
      <c r="AI39" s="157">
        <f t="shared" si="38"/>
        <v>0</v>
      </c>
      <c r="AJ39" s="157">
        <f t="shared" si="39"/>
        <v>0</v>
      </c>
      <c r="AK39" s="120">
        <f t="shared" si="40"/>
        <v>0</v>
      </c>
      <c r="AL39" s="160">
        <f t="shared" si="41"/>
        <v>0</v>
      </c>
      <c r="AM39" s="108">
        <f t="shared" si="42"/>
        <v>0</v>
      </c>
      <c r="AN39" s="120">
        <f t="shared" si="42"/>
        <v>0</v>
      </c>
      <c r="AO39" s="120">
        <f t="shared" si="42"/>
        <v>0</v>
      </c>
      <c r="AP39" s="120">
        <f t="shared" si="42"/>
        <v>0</v>
      </c>
      <c r="AQ39" s="120">
        <f t="shared" si="42"/>
        <v>0</v>
      </c>
      <c r="AR39" s="120">
        <f t="shared" si="42"/>
        <v>0</v>
      </c>
      <c r="AS39" s="120">
        <f t="shared" si="42"/>
        <v>0</v>
      </c>
      <c r="AT39" s="120">
        <f t="shared" si="42"/>
        <v>0</v>
      </c>
      <c r="AU39" s="120">
        <f t="shared" si="42"/>
        <v>0</v>
      </c>
      <c r="AV39" s="120">
        <f t="shared" si="42"/>
        <v>0</v>
      </c>
      <c r="AW39" s="120">
        <f t="shared" si="42"/>
        <v>0</v>
      </c>
      <c r="AX39" s="120">
        <f t="shared" si="42"/>
        <v>0</v>
      </c>
      <c r="AY39" s="157">
        <f t="shared" si="75"/>
        <v>0</v>
      </c>
      <c r="AZ39" s="157">
        <f t="shared" si="43"/>
        <v>0</v>
      </c>
      <c r="BA39" s="157">
        <f t="shared" si="44"/>
        <v>0</v>
      </c>
      <c r="BB39" s="120">
        <f t="shared" si="45"/>
        <v>0</v>
      </c>
      <c r="BC39" s="160">
        <f t="shared" si="46"/>
        <v>0</v>
      </c>
      <c r="BD39" s="108">
        <f t="shared" si="47"/>
        <v>0</v>
      </c>
      <c r="BE39" s="120">
        <f t="shared" si="47"/>
        <v>0</v>
      </c>
      <c r="BF39" s="120">
        <f t="shared" si="47"/>
        <v>0</v>
      </c>
      <c r="BG39" s="120">
        <f t="shared" si="47"/>
        <v>0</v>
      </c>
      <c r="BH39" s="120">
        <f t="shared" si="47"/>
        <v>0</v>
      </c>
      <c r="BI39" s="120">
        <f t="shared" si="47"/>
        <v>0</v>
      </c>
      <c r="BJ39" s="120">
        <f t="shared" si="47"/>
        <v>0</v>
      </c>
      <c r="BK39" s="120">
        <f t="shared" si="47"/>
        <v>0</v>
      </c>
      <c r="BL39" s="120">
        <f t="shared" si="47"/>
        <v>0</v>
      </c>
      <c r="BM39" s="120">
        <f t="shared" si="47"/>
        <v>0</v>
      </c>
      <c r="BN39" s="120">
        <f t="shared" si="47"/>
        <v>0</v>
      </c>
      <c r="BO39" s="120">
        <f t="shared" si="47"/>
        <v>0</v>
      </c>
      <c r="BP39" s="157">
        <f t="shared" si="48"/>
        <v>0</v>
      </c>
      <c r="BQ39" s="157">
        <f t="shared" si="49"/>
        <v>0</v>
      </c>
      <c r="BR39" s="157">
        <f t="shared" si="50"/>
        <v>0</v>
      </c>
      <c r="BS39" s="120">
        <f t="shared" si="51"/>
        <v>0</v>
      </c>
      <c r="BT39" s="170">
        <f t="shared" si="52"/>
        <v>0</v>
      </c>
      <c r="BU39" s="131">
        <f t="shared" si="53"/>
        <v>1</v>
      </c>
      <c r="BV39" s="135">
        <f t="shared" si="54"/>
        <v>1</v>
      </c>
      <c r="BW39" s="135">
        <f t="shared" si="54"/>
        <v>1</v>
      </c>
      <c r="BX39" s="135">
        <f t="shared" si="54"/>
        <v>1</v>
      </c>
      <c r="BY39" s="135">
        <f t="shared" si="54"/>
        <v>1</v>
      </c>
      <c r="BZ39" s="135">
        <f t="shared" si="54"/>
        <v>1</v>
      </c>
      <c r="CA39" s="135">
        <f t="shared" si="54"/>
        <v>1</v>
      </c>
      <c r="CB39" s="135">
        <f t="shared" si="54"/>
        <v>1</v>
      </c>
      <c r="CC39" s="135">
        <f t="shared" si="54"/>
        <v>1</v>
      </c>
      <c r="CD39" s="135">
        <f t="shared" si="54"/>
        <v>1</v>
      </c>
      <c r="CE39" s="135">
        <f t="shared" si="54"/>
        <v>1</v>
      </c>
      <c r="CF39" s="142">
        <f t="shared" si="54"/>
        <v>1</v>
      </c>
      <c r="CG39" s="131">
        <f t="shared" si="55"/>
        <v>0</v>
      </c>
      <c r="CH39" s="135">
        <f t="shared" si="55"/>
        <v>0</v>
      </c>
      <c r="CI39" s="135">
        <f t="shared" si="55"/>
        <v>0</v>
      </c>
      <c r="CJ39" s="135">
        <f t="shared" si="55"/>
        <v>0</v>
      </c>
      <c r="CK39" s="135">
        <f t="shared" si="55"/>
        <v>0</v>
      </c>
      <c r="CL39" s="135">
        <f t="shared" si="55"/>
        <v>0</v>
      </c>
      <c r="CM39" s="135">
        <f t="shared" si="55"/>
        <v>0</v>
      </c>
      <c r="CN39" s="135">
        <f t="shared" si="55"/>
        <v>0</v>
      </c>
      <c r="CO39" s="135">
        <f t="shared" si="55"/>
        <v>0</v>
      </c>
      <c r="CP39" s="135">
        <f t="shared" si="55"/>
        <v>0</v>
      </c>
      <c r="CQ39" s="135">
        <f t="shared" si="55"/>
        <v>0</v>
      </c>
      <c r="CR39" s="142">
        <f t="shared" si="56"/>
        <v>0</v>
      </c>
      <c r="CS39" s="131">
        <f t="shared" si="57"/>
        <v>0</v>
      </c>
      <c r="CT39" s="135">
        <f t="shared" si="57"/>
        <v>0</v>
      </c>
      <c r="CU39" s="135">
        <f t="shared" si="57"/>
        <v>0</v>
      </c>
      <c r="CV39" s="135">
        <f t="shared" si="57"/>
        <v>0</v>
      </c>
      <c r="CW39" s="135">
        <f t="shared" si="57"/>
        <v>0</v>
      </c>
      <c r="CX39" s="135">
        <f t="shared" si="57"/>
        <v>0</v>
      </c>
      <c r="CY39" s="135">
        <f t="shared" si="57"/>
        <v>0</v>
      </c>
      <c r="CZ39" s="135">
        <f t="shared" si="57"/>
        <v>0</v>
      </c>
      <c r="DA39" s="135">
        <f t="shared" si="57"/>
        <v>0</v>
      </c>
      <c r="DB39" s="135">
        <f t="shared" si="57"/>
        <v>0</v>
      </c>
      <c r="DC39" s="135">
        <f t="shared" si="57"/>
        <v>0</v>
      </c>
      <c r="DD39" s="142">
        <f t="shared" si="57"/>
        <v>0</v>
      </c>
      <c r="DE39" s="131">
        <f t="shared" si="58"/>
        <v>1</v>
      </c>
      <c r="DF39" s="135">
        <f t="shared" si="59"/>
        <v>1</v>
      </c>
      <c r="DG39" s="135">
        <f t="shared" si="59"/>
        <v>1</v>
      </c>
      <c r="DH39" s="135">
        <f t="shared" si="59"/>
        <v>1</v>
      </c>
      <c r="DI39" s="135">
        <f t="shared" si="59"/>
        <v>1</v>
      </c>
      <c r="DJ39" s="135">
        <f t="shared" si="59"/>
        <v>1</v>
      </c>
      <c r="DK39" s="135">
        <f t="shared" si="59"/>
        <v>1</v>
      </c>
      <c r="DL39" s="135">
        <f t="shared" si="59"/>
        <v>1</v>
      </c>
      <c r="DM39" s="135">
        <f t="shared" si="59"/>
        <v>1</v>
      </c>
      <c r="DN39" s="135">
        <f t="shared" si="59"/>
        <v>1</v>
      </c>
      <c r="DO39" s="135">
        <f t="shared" si="59"/>
        <v>1</v>
      </c>
      <c r="DP39" s="142">
        <f t="shared" si="59"/>
        <v>1</v>
      </c>
      <c r="DQ39" s="131">
        <f t="shared" si="60"/>
        <v>0</v>
      </c>
      <c r="DR39" s="135">
        <f t="shared" si="61"/>
        <v>0</v>
      </c>
      <c r="DS39" s="135">
        <f t="shared" si="61"/>
        <v>0</v>
      </c>
      <c r="DT39" s="135">
        <f t="shared" si="61"/>
        <v>0</v>
      </c>
      <c r="DU39" s="135">
        <f t="shared" si="61"/>
        <v>0</v>
      </c>
      <c r="DV39" s="135">
        <f t="shared" si="61"/>
        <v>0</v>
      </c>
      <c r="DW39" s="135">
        <f t="shared" si="61"/>
        <v>0</v>
      </c>
      <c r="DX39" s="135">
        <f t="shared" si="61"/>
        <v>0</v>
      </c>
      <c r="DY39" s="135">
        <f t="shared" si="61"/>
        <v>0</v>
      </c>
      <c r="DZ39" s="135">
        <f t="shared" si="61"/>
        <v>0</v>
      </c>
      <c r="EA39" s="135">
        <f t="shared" si="61"/>
        <v>0</v>
      </c>
      <c r="EB39" s="142">
        <f t="shared" si="61"/>
        <v>0</v>
      </c>
      <c r="EC39" s="131">
        <f t="shared" si="62"/>
        <v>0</v>
      </c>
      <c r="ED39" s="135">
        <f t="shared" si="62"/>
        <v>0</v>
      </c>
      <c r="EE39" s="135">
        <f t="shared" si="62"/>
        <v>0</v>
      </c>
      <c r="EF39" s="135">
        <f t="shared" si="62"/>
        <v>0</v>
      </c>
      <c r="EG39" s="135">
        <f t="shared" si="62"/>
        <v>0</v>
      </c>
      <c r="EH39" s="135">
        <f t="shared" si="62"/>
        <v>0</v>
      </c>
      <c r="EI39" s="135">
        <f t="shared" si="62"/>
        <v>0</v>
      </c>
      <c r="EJ39" s="135">
        <f t="shared" si="62"/>
        <v>0</v>
      </c>
      <c r="EK39" s="135">
        <f t="shared" si="62"/>
        <v>0</v>
      </c>
      <c r="EL39" s="135">
        <f t="shared" si="62"/>
        <v>0</v>
      </c>
      <c r="EM39" s="135">
        <f t="shared" si="62"/>
        <v>0</v>
      </c>
      <c r="EN39" s="142">
        <f t="shared" si="63"/>
        <v>0</v>
      </c>
      <c r="EO39" s="131">
        <f t="shared" si="64"/>
        <v>0</v>
      </c>
      <c r="EP39" s="135">
        <f t="shared" si="64"/>
        <v>0</v>
      </c>
      <c r="EQ39" s="135">
        <f t="shared" si="64"/>
        <v>0</v>
      </c>
      <c r="ER39" s="135">
        <f t="shared" si="64"/>
        <v>0</v>
      </c>
      <c r="ES39" s="135">
        <f t="shared" si="64"/>
        <v>0</v>
      </c>
      <c r="ET39" s="135">
        <f t="shared" si="64"/>
        <v>0</v>
      </c>
      <c r="EU39" s="135">
        <f t="shared" si="64"/>
        <v>0</v>
      </c>
      <c r="EV39" s="135">
        <f t="shared" si="64"/>
        <v>0</v>
      </c>
      <c r="EW39" s="135">
        <f t="shared" si="64"/>
        <v>0</v>
      </c>
      <c r="EX39" s="135">
        <f t="shared" si="65"/>
        <v>0</v>
      </c>
      <c r="EY39" s="135">
        <f t="shared" si="65"/>
        <v>0</v>
      </c>
      <c r="EZ39" s="142">
        <f t="shared" si="65"/>
        <v>0</v>
      </c>
      <c r="FA39" s="131">
        <f t="shared" si="66"/>
        <v>0</v>
      </c>
      <c r="FB39" s="135">
        <f t="shared" si="66"/>
        <v>0</v>
      </c>
      <c r="FC39" s="135">
        <f t="shared" si="66"/>
        <v>0</v>
      </c>
      <c r="FD39" s="135">
        <f t="shared" si="66"/>
        <v>0</v>
      </c>
      <c r="FE39" s="135">
        <f t="shared" si="66"/>
        <v>0</v>
      </c>
      <c r="FF39" s="135">
        <f t="shared" si="66"/>
        <v>0</v>
      </c>
      <c r="FG39" s="135">
        <f t="shared" si="66"/>
        <v>0</v>
      </c>
      <c r="FH39" s="135">
        <f t="shared" si="66"/>
        <v>0</v>
      </c>
      <c r="FI39" s="135">
        <f t="shared" si="66"/>
        <v>0</v>
      </c>
      <c r="FJ39" s="135">
        <f t="shared" si="67"/>
        <v>0</v>
      </c>
      <c r="FK39" s="135">
        <f t="shared" si="67"/>
        <v>0</v>
      </c>
      <c r="FL39" s="142">
        <f t="shared" si="67"/>
        <v>0</v>
      </c>
      <c r="FM39" s="175">
        <f t="shared" si="68"/>
        <v>0</v>
      </c>
      <c r="FN39" s="175">
        <f t="shared" si="69"/>
        <v>0</v>
      </c>
      <c r="FO39" s="175">
        <f t="shared" si="76"/>
        <v>0</v>
      </c>
      <c r="FP39" s="131">
        <f t="shared" si="70"/>
        <v>0</v>
      </c>
      <c r="FQ39" s="135">
        <f t="shared" si="71"/>
        <v>0</v>
      </c>
      <c r="FR39" s="135">
        <f t="shared" si="71"/>
        <v>0</v>
      </c>
      <c r="FS39" s="135">
        <f t="shared" si="71"/>
        <v>0</v>
      </c>
      <c r="FT39" s="135">
        <f t="shared" si="71"/>
        <v>0</v>
      </c>
      <c r="FU39" s="135">
        <f t="shared" si="71"/>
        <v>0</v>
      </c>
      <c r="FV39" s="135">
        <f t="shared" si="71"/>
        <v>0</v>
      </c>
      <c r="FW39" s="135">
        <f t="shared" si="71"/>
        <v>0</v>
      </c>
      <c r="FX39" s="135">
        <f t="shared" si="71"/>
        <v>0</v>
      </c>
      <c r="FY39" s="135">
        <f t="shared" si="71"/>
        <v>0</v>
      </c>
      <c r="FZ39" s="135">
        <f t="shared" si="71"/>
        <v>0</v>
      </c>
      <c r="GA39" s="142">
        <f t="shared" si="71"/>
        <v>0</v>
      </c>
    </row>
    <row r="40" spans="2:183" ht="18.75" customHeight="1" x14ac:dyDescent="0.15">
      <c r="B40" s="2"/>
      <c r="C40" s="205" t="s">
        <v>69</v>
      </c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"/>
      <c r="U40" s="2"/>
      <c r="V40" s="108">
        <f t="shared" ref="V40:AG40" si="77">SUM(V31:V39)</f>
        <v>0</v>
      </c>
      <c r="W40" s="120">
        <f t="shared" si="77"/>
        <v>0</v>
      </c>
      <c r="X40" s="120">
        <f t="shared" si="77"/>
        <v>0</v>
      </c>
      <c r="Y40" s="120">
        <f t="shared" si="77"/>
        <v>0</v>
      </c>
      <c r="Z40" s="120">
        <f t="shared" si="77"/>
        <v>0</v>
      </c>
      <c r="AA40" s="120">
        <f t="shared" si="77"/>
        <v>0</v>
      </c>
      <c r="AB40" s="120">
        <f t="shared" si="77"/>
        <v>0</v>
      </c>
      <c r="AC40" s="120">
        <f t="shared" si="77"/>
        <v>0</v>
      </c>
      <c r="AD40" s="120">
        <f t="shared" si="77"/>
        <v>0</v>
      </c>
      <c r="AE40" s="120">
        <f t="shared" si="77"/>
        <v>0</v>
      </c>
      <c r="AF40" s="120">
        <f t="shared" si="77"/>
        <v>0</v>
      </c>
      <c r="AG40" s="120">
        <f t="shared" si="77"/>
        <v>0</v>
      </c>
      <c r="AH40" s="157">
        <f>ROUNDDOWN(SUM(AH31:AH39),-2)</f>
        <v>0</v>
      </c>
      <c r="AI40" s="120">
        <f>ROUNDDOWN(SUM(AI31:AI39),-2)</f>
        <v>0</v>
      </c>
      <c r="AJ40" s="159"/>
      <c r="AK40" s="120">
        <f>IF(SUM(AK31:AK39)&lt;0,ROUND(AH40+SUM(AK31:AK39),-2)-AH40,0)</f>
        <v>0</v>
      </c>
      <c r="AL40" s="161"/>
      <c r="AM40" s="108">
        <f t="shared" ref="AM40:AX40" si="78">SUM(AM31:AM39)</f>
        <v>0</v>
      </c>
      <c r="AN40" s="120">
        <f t="shared" si="78"/>
        <v>0</v>
      </c>
      <c r="AO40" s="120">
        <f t="shared" si="78"/>
        <v>0</v>
      </c>
      <c r="AP40" s="120">
        <f t="shared" si="78"/>
        <v>0</v>
      </c>
      <c r="AQ40" s="120">
        <f t="shared" si="78"/>
        <v>0</v>
      </c>
      <c r="AR40" s="120">
        <f t="shared" si="78"/>
        <v>0</v>
      </c>
      <c r="AS40" s="120">
        <f t="shared" si="78"/>
        <v>0</v>
      </c>
      <c r="AT40" s="120">
        <f t="shared" si="78"/>
        <v>0</v>
      </c>
      <c r="AU40" s="120">
        <f t="shared" si="78"/>
        <v>0</v>
      </c>
      <c r="AV40" s="120">
        <f t="shared" si="78"/>
        <v>0</v>
      </c>
      <c r="AW40" s="120">
        <f t="shared" si="78"/>
        <v>0</v>
      </c>
      <c r="AX40" s="120">
        <f t="shared" si="78"/>
        <v>0</v>
      </c>
      <c r="AY40" s="157">
        <f>ROUNDDOWN(SUM(AY31:AY39),-2)</f>
        <v>0</v>
      </c>
      <c r="AZ40" s="120">
        <f>ROUNDDOWN(SUM(AZ31:AZ39),-2)</f>
        <v>0</v>
      </c>
      <c r="BA40" s="159"/>
      <c r="BB40" s="120">
        <f>IF(SUM(BB31:BB39)&lt;0,ROUND(AY40+SUM(BB31:BB39),-2)-AY40,0)</f>
        <v>0</v>
      </c>
      <c r="BC40" s="161"/>
      <c r="BD40" s="108">
        <f t="shared" ref="BD40:BO40" si="79">SUM(BD31:BD39)</f>
        <v>0</v>
      </c>
      <c r="BE40" s="120">
        <f t="shared" si="79"/>
        <v>0</v>
      </c>
      <c r="BF40" s="120">
        <f t="shared" si="79"/>
        <v>0</v>
      </c>
      <c r="BG40" s="120">
        <f t="shared" si="79"/>
        <v>0</v>
      </c>
      <c r="BH40" s="120">
        <f t="shared" si="79"/>
        <v>0</v>
      </c>
      <c r="BI40" s="120">
        <f t="shared" si="79"/>
        <v>0</v>
      </c>
      <c r="BJ40" s="120">
        <f t="shared" si="79"/>
        <v>0</v>
      </c>
      <c r="BK40" s="120">
        <f t="shared" si="79"/>
        <v>0</v>
      </c>
      <c r="BL40" s="120">
        <f t="shared" si="79"/>
        <v>0</v>
      </c>
      <c r="BM40" s="120">
        <f t="shared" si="79"/>
        <v>0</v>
      </c>
      <c r="BN40" s="120">
        <f t="shared" si="79"/>
        <v>0</v>
      </c>
      <c r="BO40" s="120">
        <f t="shared" si="79"/>
        <v>0</v>
      </c>
      <c r="BP40" s="157">
        <f>ROUNDDOWN(SUM(BP31:BP39),-2)</f>
        <v>0</v>
      </c>
      <c r="BQ40" s="120">
        <f>ROUNDDOWN(SUM(BQ31:BQ39),-2)</f>
        <v>0</v>
      </c>
      <c r="BR40" s="159"/>
      <c r="BS40" s="120">
        <f>IF(SUM(BS31:BS39)&lt;0,ROUND(BP40+SUM(BS31:BS39),-2)-BP40,0)</f>
        <v>0</v>
      </c>
      <c r="BT40" s="161"/>
    </row>
    <row r="41" spans="2:183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103">
        <f t="shared" ref="V41:AG41" si="80">$L$6/12</f>
        <v>54166.666666666664</v>
      </c>
      <c r="W41" s="112">
        <f t="shared" si="80"/>
        <v>54166.666666666664</v>
      </c>
      <c r="X41" s="112">
        <f t="shared" si="80"/>
        <v>54166.666666666664</v>
      </c>
      <c r="Y41" s="112">
        <f t="shared" si="80"/>
        <v>54166.666666666664</v>
      </c>
      <c r="Z41" s="112">
        <f t="shared" si="80"/>
        <v>54166.666666666664</v>
      </c>
      <c r="AA41" s="112">
        <f t="shared" si="80"/>
        <v>54166.666666666664</v>
      </c>
      <c r="AB41" s="112">
        <f t="shared" si="80"/>
        <v>54166.666666666664</v>
      </c>
      <c r="AC41" s="112">
        <f t="shared" si="80"/>
        <v>54166.666666666664</v>
      </c>
      <c r="AD41" s="112">
        <f t="shared" si="80"/>
        <v>54166.666666666664</v>
      </c>
      <c r="AE41" s="112">
        <f t="shared" si="80"/>
        <v>54166.666666666664</v>
      </c>
      <c r="AF41" s="112">
        <f t="shared" si="80"/>
        <v>54166.666666666664</v>
      </c>
      <c r="AG41" s="112">
        <f t="shared" si="80"/>
        <v>54166.666666666664</v>
      </c>
      <c r="AH41" s="282"/>
      <c r="AI41" s="283"/>
      <c r="AJ41" s="283"/>
      <c r="AK41" s="283"/>
      <c r="AL41" s="284"/>
      <c r="AM41" s="108">
        <f t="shared" ref="AM41:AX41" si="81">$L$7/12</f>
        <v>20000</v>
      </c>
      <c r="AN41" s="120">
        <f t="shared" si="81"/>
        <v>20000</v>
      </c>
      <c r="AO41" s="120">
        <f t="shared" si="81"/>
        <v>20000</v>
      </c>
      <c r="AP41" s="120">
        <f t="shared" si="81"/>
        <v>20000</v>
      </c>
      <c r="AQ41" s="120">
        <f t="shared" si="81"/>
        <v>20000</v>
      </c>
      <c r="AR41" s="120">
        <f t="shared" si="81"/>
        <v>20000</v>
      </c>
      <c r="AS41" s="120">
        <f t="shared" si="81"/>
        <v>20000</v>
      </c>
      <c r="AT41" s="120">
        <f t="shared" si="81"/>
        <v>20000</v>
      </c>
      <c r="AU41" s="120">
        <f t="shared" si="81"/>
        <v>20000</v>
      </c>
      <c r="AV41" s="120">
        <f t="shared" si="81"/>
        <v>20000</v>
      </c>
      <c r="AW41" s="120">
        <f t="shared" si="81"/>
        <v>20000</v>
      </c>
      <c r="AX41" s="120">
        <f t="shared" si="81"/>
        <v>20000</v>
      </c>
      <c r="AY41" s="282"/>
      <c r="AZ41" s="283"/>
      <c r="BA41" s="283"/>
      <c r="BB41" s="283"/>
      <c r="BC41" s="284"/>
      <c r="BD41" s="108">
        <f t="shared" ref="BD41:BO41" si="82">$L$8/12</f>
        <v>14166.666666666666</v>
      </c>
      <c r="BE41" s="120">
        <f t="shared" si="82"/>
        <v>14166.666666666666</v>
      </c>
      <c r="BF41" s="120">
        <f t="shared" si="82"/>
        <v>14166.666666666666</v>
      </c>
      <c r="BG41" s="120">
        <f t="shared" si="82"/>
        <v>14166.666666666666</v>
      </c>
      <c r="BH41" s="120">
        <f t="shared" si="82"/>
        <v>14166.666666666666</v>
      </c>
      <c r="BI41" s="120">
        <f t="shared" si="82"/>
        <v>14166.666666666666</v>
      </c>
      <c r="BJ41" s="120">
        <f t="shared" si="82"/>
        <v>14166.666666666666</v>
      </c>
      <c r="BK41" s="120">
        <f t="shared" si="82"/>
        <v>14166.666666666666</v>
      </c>
      <c r="BL41" s="120">
        <f t="shared" si="82"/>
        <v>14166.666666666666</v>
      </c>
      <c r="BM41" s="120">
        <f t="shared" si="82"/>
        <v>14166.666666666666</v>
      </c>
      <c r="BN41" s="120">
        <f t="shared" si="82"/>
        <v>14166.666666666666</v>
      </c>
      <c r="BO41" s="120">
        <f t="shared" si="82"/>
        <v>14166.666666666666</v>
      </c>
      <c r="BP41" s="282"/>
      <c r="BQ41" s="283"/>
      <c r="BR41" s="283"/>
      <c r="BS41" s="283"/>
      <c r="BT41" s="284"/>
    </row>
    <row r="42" spans="2:183" ht="19.5" customHeight="1" x14ac:dyDescent="0.15">
      <c r="B42" s="2"/>
      <c r="C42" s="19"/>
      <c r="D42" s="207" t="s">
        <v>26</v>
      </c>
      <c r="E42" s="208"/>
      <c r="F42" s="208"/>
      <c r="G42" s="209"/>
      <c r="H42" s="210" t="s">
        <v>15</v>
      </c>
      <c r="I42" s="211"/>
      <c r="J42" s="211"/>
      <c r="K42" s="212"/>
      <c r="L42" s="210" t="s">
        <v>27</v>
      </c>
      <c r="M42" s="211"/>
      <c r="N42" s="211"/>
      <c r="O42" s="213"/>
      <c r="P42" s="207" t="s">
        <v>28</v>
      </c>
      <c r="Q42" s="214"/>
      <c r="R42" s="214"/>
      <c r="S42" s="215"/>
      <c r="T42" s="2"/>
      <c r="U42" s="2"/>
      <c r="V42" s="109">
        <f t="shared" ref="V42:AG42" si="83">MIN(V40:V41)</f>
        <v>0</v>
      </c>
      <c r="W42" s="121">
        <f t="shared" si="83"/>
        <v>0</v>
      </c>
      <c r="X42" s="121">
        <f t="shared" si="83"/>
        <v>0</v>
      </c>
      <c r="Y42" s="121">
        <f t="shared" si="83"/>
        <v>0</v>
      </c>
      <c r="Z42" s="121">
        <f t="shared" si="83"/>
        <v>0</v>
      </c>
      <c r="AA42" s="121">
        <f t="shared" si="83"/>
        <v>0</v>
      </c>
      <c r="AB42" s="121">
        <f t="shared" si="83"/>
        <v>0</v>
      </c>
      <c r="AC42" s="121">
        <f t="shared" si="83"/>
        <v>0</v>
      </c>
      <c r="AD42" s="121">
        <f t="shared" si="83"/>
        <v>0</v>
      </c>
      <c r="AE42" s="121">
        <f t="shared" si="83"/>
        <v>0</v>
      </c>
      <c r="AF42" s="121">
        <f t="shared" si="83"/>
        <v>0</v>
      </c>
      <c r="AG42" s="121">
        <f t="shared" si="83"/>
        <v>0</v>
      </c>
      <c r="AH42" s="285"/>
      <c r="AI42" s="286"/>
      <c r="AJ42" s="286"/>
      <c r="AK42" s="286"/>
      <c r="AL42" s="287"/>
      <c r="AM42" s="109">
        <f t="shared" ref="AM42:AX42" si="84">MIN(AM40:AM41)</f>
        <v>0</v>
      </c>
      <c r="AN42" s="121">
        <f t="shared" si="84"/>
        <v>0</v>
      </c>
      <c r="AO42" s="121">
        <f t="shared" si="84"/>
        <v>0</v>
      </c>
      <c r="AP42" s="121">
        <f t="shared" si="84"/>
        <v>0</v>
      </c>
      <c r="AQ42" s="121">
        <f t="shared" si="84"/>
        <v>0</v>
      </c>
      <c r="AR42" s="121">
        <f t="shared" si="84"/>
        <v>0</v>
      </c>
      <c r="AS42" s="121">
        <f t="shared" si="84"/>
        <v>0</v>
      </c>
      <c r="AT42" s="121">
        <f t="shared" si="84"/>
        <v>0</v>
      </c>
      <c r="AU42" s="121">
        <f t="shared" si="84"/>
        <v>0</v>
      </c>
      <c r="AV42" s="121">
        <f t="shared" si="84"/>
        <v>0</v>
      </c>
      <c r="AW42" s="121">
        <f t="shared" si="84"/>
        <v>0</v>
      </c>
      <c r="AX42" s="121">
        <f t="shared" si="84"/>
        <v>0</v>
      </c>
      <c r="AY42" s="285"/>
      <c r="AZ42" s="286"/>
      <c r="BA42" s="286"/>
      <c r="BB42" s="286"/>
      <c r="BC42" s="287"/>
      <c r="BD42" s="109">
        <f t="shared" ref="BD42:BO42" si="85">MIN(BD40:BD41)</f>
        <v>0</v>
      </c>
      <c r="BE42" s="121">
        <f t="shared" si="85"/>
        <v>0</v>
      </c>
      <c r="BF42" s="121">
        <f t="shared" si="85"/>
        <v>0</v>
      </c>
      <c r="BG42" s="121">
        <f t="shared" si="85"/>
        <v>0</v>
      </c>
      <c r="BH42" s="121">
        <f t="shared" si="85"/>
        <v>0</v>
      </c>
      <c r="BI42" s="121">
        <f t="shared" si="85"/>
        <v>0</v>
      </c>
      <c r="BJ42" s="121">
        <f t="shared" si="85"/>
        <v>0</v>
      </c>
      <c r="BK42" s="121">
        <f t="shared" si="85"/>
        <v>0</v>
      </c>
      <c r="BL42" s="121">
        <f t="shared" si="85"/>
        <v>0</v>
      </c>
      <c r="BM42" s="121">
        <f t="shared" si="85"/>
        <v>0</v>
      </c>
      <c r="BN42" s="121">
        <f t="shared" si="85"/>
        <v>0</v>
      </c>
      <c r="BO42" s="121">
        <f t="shared" si="85"/>
        <v>0</v>
      </c>
      <c r="BP42" s="285"/>
      <c r="BQ42" s="286"/>
      <c r="BR42" s="286"/>
      <c r="BS42" s="286"/>
      <c r="BT42" s="287"/>
    </row>
    <row r="43" spans="2:183" ht="26.25" customHeight="1" x14ac:dyDescent="0.15">
      <c r="B43" s="2"/>
      <c r="C43" s="20" t="s">
        <v>48</v>
      </c>
      <c r="D43" s="216">
        <f>ROUNDDOWN(SUM(V42:AG42),-2)</f>
        <v>0</v>
      </c>
      <c r="E43" s="217"/>
      <c r="F43" s="217"/>
      <c r="G43" s="218"/>
      <c r="H43" s="219">
        <f>ROUNDDOWN(SUM(AM42:AX42),-2)</f>
        <v>0</v>
      </c>
      <c r="I43" s="220"/>
      <c r="J43" s="220" t="e">
        <f>IF(#REF!&gt;=P6,ROUNDDOWN(W40,-2),ROUNDDOWN(SUM(L31:O39),-2))</f>
        <v>#REF!</v>
      </c>
      <c r="K43" s="217"/>
      <c r="L43" s="219">
        <f>ROUNDDOWN(SUM(BD42:BO42),-2)</f>
        <v>0</v>
      </c>
      <c r="M43" s="220"/>
      <c r="N43" s="220" t="e">
        <f>IF(#REF!&gt;=T6,ROUNDDOWN(AA40,-2),ROUNDDOWN(SUM(P31:S39),-2))</f>
        <v>#REF!</v>
      </c>
      <c r="O43" s="221"/>
      <c r="P43" s="222">
        <f>SUM(D43,H43,L43)</f>
        <v>0</v>
      </c>
      <c r="Q43" s="223"/>
      <c r="R43" s="223"/>
      <c r="S43" s="224"/>
      <c r="T43" s="2"/>
      <c r="U43" s="2"/>
      <c r="AI43" s="158"/>
      <c r="AZ43" s="158"/>
    </row>
    <row r="44" spans="2:183" ht="18.75" customHeight="1" x14ac:dyDescent="0.15">
      <c r="B44" s="2"/>
      <c r="C44" s="21"/>
      <c r="D44" s="21"/>
      <c r="E44" s="21"/>
      <c r="F44" s="21"/>
      <c r="G44" s="21"/>
      <c r="H44" s="177" t="s">
        <v>105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3" ht="26.25" customHeight="1" x14ac:dyDescent="0.15">
      <c r="B45" s="2"/>
      <c r="C45" s="178" t="s">
        <v>25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3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3" ht="127.5" customHeight="1" x14ac:dyDescent="0.15">
      <c r="B47" s="179" t="s">
        <v>44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1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3" ht="19.5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customHeight="1" x14ac:dyDescent="0.15">
      <c r="W49" s="85" t="s">
        <v>7</v>
      </c>
      <c r="X49" s="93"/>
      <c r="Y49" s="84">
        <v>7</v>
      </c>
    </row>
    <row r="50" spans="23:25" ht="19.5" customHeight="1" x14ac:dyDescent="0.15">
      <c r="Y50" s="84">
        <v>8</v>
      </c>
    </row>
    <row r="51" spans="23:25" ht="19.5" customHeight="1" x14ac:dyDescent="0.15">
      <c r="Y51" s="84">
        <v>9</v>
      </c>
    </row>
    <row r="52" spans="23:25" ht="19.5" customHeight="1" x14ac:dyDescent="0.15">
      <c r="Y52" s="84">
        <v>10</v>
      </c>
    </row>
    <row r="53" spans="23:25" ht="19.5" customHeight="1" x14ac:dyDescent="0.15">
      <c r="Y53" s="84">
        <v>11</v>
      </c>
    </row>
    <row r="54" spans="23:25" ht="19.5" customHeight="1" x14ac:dyDescent="0.15">
      <c r="Y54" s="84">
        <v>12</v>
      </c>
    </row>
    <row r="55" spans="23:25" ht="19.5" customHeight="1" x14ac:dyDescent="0.15">
      <c r="Y55" s="84">
        <v>1</v>
      </c>
    </row>
    <row r="56" spans="23:25" ht="19.5" customHeight="1" x14ac:dyDescent="0.15">
      <c r="Y56" s="84">
        <v>2</v>
      </c>
    </row>
    <row r="57" spans="23:25" ht="19.5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mergeCells count="178">
    <mergeCell ref="D5:G5"/>
    <mergeCell ref="H5:K5"/>
    <mergeCell ref="L5:O5"/>
    <mergeCell ref="X5:Y5"/>
    <mergeCell ref="Z5:AC5"/>
    <mergeCell ref="AD5:AG5"/>
    <mergeCell ref="D6:G6"/>
    <mergeCell ref="H6:K6"/>
    <mergeCell ref="L6:O6"/>
    <mergeCell ref="X6:Y6"/>
    <mergeCell ref="Z6:AC6"/>
    <mergeCell ref="AD6:AG6"/>
    <mergeCell ref="D7:G7"/>
    <mergeCell ref="H7:K7"/>
    <mergeCell ref="L7:O7"/>
    <mergeCell ref="X7:Y7"/>
    <mergeCell ref="Z7:AC7"/>
    <mergeCell ref="AD7:AG7"/>
    <mergeCell ref="D8:G8"/>
    <mergeCell ref="H8:K8"/>
    <mergeCell ref="L8:O8"/>
    <mergeCell ref="X8:Y8"/>
    <mergeCell ref="Z8:AC8"/>
    <mergeCell ref="AD8:AG8"/>
    <mergeCell ref="D12:F12"/>
    <mergeCell ref="V12:Y12"/>
    <mergeCell ref="Z12:AC12"/>
    <mergeCell ref="AE12:AP12"/>
    <mergeCell ref="AS12:AW12"/>
    <mergeCell ref="AX12:BB12"/>
    <mergeCell ref="G14:I14"/>
    <mergeCell ref="J14:L14"/>
    <mergeCell ref="M14:N14"/>
    <mergeCell ref="O14:P14"/>
    <mergeCell ref="Q14:R14"/>
    <mergeCell ref="AQ12:AQ13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C24:S24"/>
    <mergeCell ref="AB26:AC26"/>
    <mergeCell ref="F27:K27"/>
    <mergeCell ref="N27:O27"/>
    <mergeCell ref="P27:S27"/>
    <mergeCell ref="AF27:AG27"/>
    <mergeCell ref="N28:O28"/>
    <mergeCell ref="P28:S28"/>
    <mergeCell ref="AF28:AG28"/>
    <mergeCell ref="EC29:EN29"/>
    <mergeCell ref="EO29:EZ29"/>
    <mergeCell ref="FA29:FL29"/>
    <mergeCell ref="FP29:GA29"/>
    <mergeCell ref="D30:G30"/>
    <mergeCell ref="H30:K30"/>
    <mergeCell ref="L30:O30"/>
    <mergeCell ref="P30:S30"/>
    <mergeCell ref="D31:G31"/>
    <mergeCell ref="H31:K31"/>
    <mergeCell ref="L31:O31"/>
    <mergeCell ref="P31:S31"/>
    <mergeCell ref="FM29:FM30"/>
    <mergeCell ref="FN29:FN30"/>
    <mergeCell ref="FO29:FO30"/>
    <mergeCell ref="N29:O29"/>
    <mergeCell ref="P29:S29"/>
    <mergeCell ref="V29:AL29"/>
    <mergeCell ref="AM29:BC29"/>
    <mergeCell ref="BU29:CF29"/>
    <mergeCell ref="CG29:CR29"/>
    <mergeCell ref="CS29:DD29"/>
    <mergeCell ref="DE29:DP29"/>
    <mergeCell ref="DQ29:EB29"/>
    <mergeCell ref="D32:G32"/>
    <mergeCell ref="H32:K32"/>
    <mergeCell ref="L32:O32"/>
    <mergeCell ref="P32:S32"/>
    <mergeCell ref="D33:G33"/>
    <mergeCell ref="H33:K33"/>
    <mergeCell ref="L33:O33"/>
    <mergeCell ref="P33:S33"/>
    <mergeCell ref="D34:G34"/>
    <mergeCell ref="H34:K34"/>
    <mergeCell ref="L34:O34"/>
    <mergeCell ref="P34:S34"/>
    <mergeCell ref="P35:S35"/>
    <mergeCell ref="D36:G36"/>
    <mergeCell ref="H36:K36"/>
    <mergeCell ref="L36:O36"/>
    <mergeCell ref="P36:S36"/>
    <mergeCell ref="D37:G37"/>
    <mergeCell ref="H37:K37"/>
    <mergeCell ref="L37:O37"/>
    <mergeCell ref="P37:S37"/>
    <mergeCell ref="C45:S45"/>
    <mergeCell ref="B47:T47"/>
    <mergeCell ref="B2:T3"/>
    <mergeCell ref="W2:AA3"/>
    <mergeCell ref="W9:W10"/>
    <mergeCell ref="X9:Y10"/>
    <mergeCell ref="Z9:AA10"/>
    <mergeCell ref="AB9:AC10"/>
    <mergeCell ref="AD9:AD10"/>
    <mergeCell ref="W24:AC25"/>
    <mergeCell ref="L27:M29"/>
    <mergeCell ref="C28:C29"/>
    <mergeCell ref="F28:G29"/>
    <mergeCell ref="H28:H29"/>
    <mergeCell ref="I28:K29"/>
    <mergeCell ref="D42:G42"/>
    <mergeCell ref="H42:K42"/>
    <mergeCell ref="L42:O42"/>
    <mergeCell ref="P42:S42"/>
    <mergeCell ref="D43:G43"/>
    <mergeCell ref="H43:K43"/>
    <mergeCell ref="L43:O43"/>
    <mergeCell ref="P43:S43"/>
    <mergeCell ref="H44:S44"/>
    <mergeCell ref="AH41:AL42"/>
    <mergeCell ref="AY41:BC42"/>
    <mergeCell ref="BP41:BT42"/>
    <mergeCell ref="AE9:AF10"/>
    <mergeCell ref="C12:C13"/>
    <mergeCell ref="G12:I13"/>
    <mergeCell ref="J12:L13"/>
    <mergeCell ref="M12:N13"/>
    <mergeCell ref="O12:P13"/>
    <mergeCell ref="Q12:R13"/>
    <mergeCell ref="S12:S13"/>
    <mergeCell ref="AD12:AD13"/>
    <mergeCell ref="D38:G38"/>
    <mergeCell ref="H38:K38"/>
    <mergeCell ref="L38:O38"/>
    <mergeCell ref="P38:S38"/>
    <mergeCell ref="D39:G39"/>
    <mergeCell ref="H39:K39"/>
    <mergeCell ref="L39:O39"/>
    <mergeCell ref="P39:S39"/>
    <mergeCell ref="C40:S40"/>
    <mergeCell ref="D35:G35"/>
    <mergeCell ref="H35:K35"/>
    <mergeCell ref="L35:O35"/>
  </mergeCells>
  <phoneticPr fontId="1"/>
  <conditionalFormatting sqref="D14:E22">
    <cfRule type="cellIs" dxfId="0" priority="1" operator="between">
      <formula>1</formula>
      <formula>3</formula>
    </cfRule>
  </conditionalFormatting>
  <dataValidations count="2">
    <dataValidation type="list" allowBlank="1" showInputMessage="1" showErrorMessage="1" sqref="D14:E14" xr:uid="{00000000-0002-0000-0100-000000000000}">
      <formula1>$Y$45:$Y$57</formula1>
    </dataValidation>
    <dataValidation type="list" allowBlank="1" showInputMessage="1" showErrorMessage="1" sqref="D15:E22" xr:uid="{00000000-0002-0000-0100-000001000000}">
      <formula1>$Y$46:$Y$57</formula1>
    </dataValidation>
  </dataValidations>
  <printOptions horizontalCentered="1"/>
  <pageMargins left="0" right="0" top="0.11811023622047244" bottom="0" header="0" footer="0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A4たて</vt:lpstr>
      <vt:lpstr>設定</vt:lpstr>
      <vt:lpstr>A4たて!Print_Area</vt:lpstr>
      <vt:lpstr>設定!Print_Area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渡邉　敬昌</cp:lastModifiedBy>
  <cp:lastPrinted>2023-04-03T06:39:02Z</cp:lastPrinted>
  <dcterms:created xsi:type="dcterms:W3CDTF">2016-08-12T04:46:01Z</dcterms:created>
  <dcterms:modified xsi:type="dcterms:W3CDTF">2024-04-30T07:09:07Z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2023-02-15T05:41:55Z</vt:filetime>
  </property>
</Properties>
</file>