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workbookPassword="A35A" lockStructure="1"/>
  <bookViews>
    <workbookView xWindow="-120" yWindow="-120" windowWidth="20730" windowHeight="11310" tabRatio="601"/>
  </bookViews>
  <sheets>
    <sheet name="A4たて" sheetId="3" r:id="rId1"/>
    <sheet name="設定" sheetId="1" state="hidden" r:id="rId2"/>
  </sheets>
  <definedNames>
    <definedName name="_xlnm.Print_Area" localSheetId="1">設定!$A$1:$U$48</definedName>
    <definedName name="_xlnm.Print_Area" localSheetId="0">A4たて!$1:$48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<sst xmlns="http://schemas.openxmlformats.org/spreadsheetml/2006/main" xmlns:r="http://schemas.openxmlformats.org/officeDocument/2006/relationships" count="126" uniqueCount="126">
  <si>
    <t>所得金額</t>
    <rPh sb="0" eb="2">
      <t>ショトク</t>
    </rPh>
    <rPh sb="2" eb="4">
      <t>キンガク</t>
    </rPh>
    <phoneticPr fontId="1"/>
  </si>
  <si>
    <t>世帯主</t>
    <rPh sb="0" eb="2">
      <t>セタイ</t>
    </rPh>
    <rPh sb="2" eb="3">
      <t>ヌシ</t>
    </rPh>
    <phoneticPr fontId="1"/>
  </si>
  <si>
    <t>世帯員⑧</t>
    <rPh sb="0" eb="3">
      <t>セタイイン</t>
    </rPh>
    <phoneticPr fontId="1"/>
  </si>
  <si>
    <t>公的年金以外の所得金額</t>
    <rPh sb="0" eb="2">
      <t>コウテキ</t>
    </rPh>
    <rPh sb="2" eb="4">
      <t>ネンキン</t>
    </rPh>
    <rPh sb="4" eb="6">
      <t>イガイ</t>
    </rPh>
    <rPh sb="7" eb="9">
      <t>ショトク</t>
    </rPh>
    <rPh sb="9" eb="11">
      <t>キンガク</t>
    </rPh>
    <phoneticPr fontId="1"/>
  </si>
  <si>
    <t>世帯員⑦</t>
    <rPh sb="0" eb="3">
      <t>セタイイン</t>
    </rPh>
    <phoneticPr fontId="1"/>
  </si>
  <si>
    <t>世帯員①</t>
    <rPh sb="0" eb="3">
      <t>セタイイン</t>
    </rPh>
    <phoneticPr fontId="1"/>
  </si>
  <si>
    <t>65歳～74歳</t>
    <rPh sb="6" eb="7">
      <t>サイ</t>
    </rPh>
    <phoneticPr fontId="1"/>
  </si>
  <si>
    <t>世帯員②</t>
    <rPh sb="0" eb="3">
      <t>セタイイン</t>
    </rPh>
    <phoneticPr fontId="1"/>
  </si>
  <si>
    <t>給与所得</t>
    <rPh sb="0" eb="2">
      <t>キュウヨ</t>
    </rPh>
    <rPh sb="2" eb="4">
      <t>ショトク</t>
    </rPh>
    <phoneticPr fontId="1"/>
  </si>
  <si>
    <t>世帯員③</t>
    <rPh sb="0" eb="3">
      <t>セタイイン</t>
    </rPh>
    <phoneticPr fontId="1"/>
  </si>
  <si>
    <t>世帯員⑥</t>
    <rPh sb="0" eb="3">
      <t>セタイイン</t>
    </rPh>
    <phoneticPr fontId="1"/>
  </si>
  <si>
    <t>世帯員④</t>
    <rPh sb="0" eb="3">
      <t>セタイイン</t>
    </rPh>
    <phoneticPr fontId="1"/>
  </si>
  <si>
    <t>世帯員⑤</t>
    <rPh sb="0" eb="3">
      <t>セタイイン</t>
    </rPh>
    <phoneticPr fontId="1"/>
  </si>
  <si>
    <t>算定基準額</t>
    <rPh sb="0" eb="2">
      <t>サンテイ</t>
    </rPh>
    <rPh sb="2" eb="4">
      <t>キジュン</t>
    </rPh>
    <rPh sb="4" eb="5">
      <t>ガク</t>
    </rPh>
    <phoneticPr fontId="1"/>
  </si>
  <si>
    <t>40歳～64歳</t>
    <rPh sb="2" eb="3">
      <t>サイ</t>
    </rPh>
    <rPh sb="6" eb="7">
      <t>サイ</t>
    </rPh>
    <phoneticPr fontId="1"/>
  </si>
  <si>
    <t>支援金分</t>
    <rPh sb="0" eb="3">
      <t>シエンキン</t>
    </rPh>
    <rPh sb="3" eb="4">
      <t>ブン</t>
    </rPh>
    <phoneticPr fontId="1"/>
  </si>
  <si>
    <t>所得割率</t>
    <rPh sb="0" eb="2">
      <t>ショトク</t>
    </rPh>
    <rPh sb="2" eb="3">
      <t>ワリ</t>
    </rPh>
    <rPh sb="3" eb="4">
      <t>リツ</t>
    </rPh>
    <phoneticPr fontId="1"/>
  </si>
  <si>
    <t>年金65以上</t>
    <rPh sb="0" eb="2">
      <t>ネンキン</t>
    </rPh>
    <rPh sb="4" eb="6">
      <t>イジョウ</t>
    </rPh>
    <phoneticPr fontId="1"/>
  </si>
  <si>
    <t>年金</t>
    <rPh sb="0" eb="2">
      <t>ネンキン</t>
    </rPh>
    <phoneticPr fontId="1"/>
  </si>
  <si>
    <t>給与</t>
    <rPh sb="0" eb="2">
      <t>キュウヨ</t>
    </rPh>
    <phoneticPr fontId="1"/>
  </si>
  <si>
    <t>2割</t>
    <rPh sb="1" eb="2">
      <t>ワリ</t>
    </rPh>
    <phoneticPr fontId="1"/>
  </si>
  <si>
    <t>※子ども・子育て支援金分の均等割額は、18歳以上均等割額(111円)を含みます。</t>
    <rPh sb="1" eb="2">
      <t>コ</t>
    </rPh>
    <rPh sb="5" eb="7">
      <t>コソダ</t>
    </rPh>
    <rPh sb="8" eb="11">
      <t>シ</t>
    </rPh>
    <rPh sb="11" eb="12">
      <t>ブン</t>
    </rPh>
    <rPh sb="13" eb="16">
      <t>キントウワ</t>
    </rPh>
    <rPh sb="16" eb="17">
      <t>ガク</t>
    </rPh>
    <rPh sb="21" eb="22">
      <t>サイ</t>
    </rPh>
    <rPh sb="22" eb="24">
      <t>イジョウ</t>
    </rPh>
    <rPh sb="24" eb="26">
      <t>キントウ</t>
    </rPh>
    <rPh sb="26" eb="27">
      <t>ワリ</t>
    </rPh>
    <rPh sb="27" eb="28">
      <t>ガク</t>
    </rPh>
    <rPh sb="32" eb="33">
      <t>エン</t>
    </rPh>
    <rPh sb="35" eb="36">
      <t>フク</t>
    </rPh>
    <phoneticPr fontId="1"/>
  </si>
  <si>
    <t>均等割額</t>
    <rPh sb="0" eb="3">
      <t>キントウワリ</t>
    </rPh>
    <rPh sb="3" eb="4">
      <t>ガク</t>
    </rPh>
    <phoneticPr fontId="1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</si>
  <si>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1"/>
  </si>
  <si>
    <t>賦課限度額</t>
    <rPh sb="0" eb="2">
      <t>フカ</t>
    </rPh>
    <rPh sb="2" eb="4">
      <t>ゲンド</t>
    </rPh>
    <rPh sb="4" eb="5">
      <t>ガク</t>
    </rPh>
    <phoneticPr fontId="1"/>
  </si>
  <si>
    <t>7割</t>
    <rPh sb="1" eb="2">
      <t>ワリ</t>
    </rPh>
    <phoneticPr fontId="1"/>
  </si>
  <si>
    <r>
      <t>年間保険税額は、</t>
    </r>
    <r>
      <rPr>
        <sz val="10"/>
        <color rgb="FFFF0000"/>
        <rFont val="ＭＳ Ｐゴシック"/>
      </rPr>
      <t>4月から翌年3月までの間の</t>
    </r>
    <r>
      <rPr>
        <b/>
        <sz val="10"/>
        <color rgb="FFFF0000"/>
        <rFont val="ＭＳ Ｐゴシック"/>
      </rPr>
      <t>加入月数</t>
    </r>
    <r>
      <rPr>
        <sz val="10"/>
        <color theme="1"/>
        <rFont val="ＭＳ Ｐゴシック"/>
      </rPr>
      <t>に応じた保険税の試算額です。
支払い回数は、原則として</t>
    </r>
    <r>
      <rPr>
        <sz val="10"/>
        <color rgb="FFFF0000"/>
        <rFont val="ＭＳ Ｐゴシック"/>
      </rPr>
      <t>7月から翌年2月までの8回</t>
    </r>
    <r>
      <rPr>
        <sz val="10"/>
        <color auto="1"/>
        <rFont val="ＭＳ Ｐゴシック"/>
      </rPr>
      <t>で</t>
    </r>
    <r>
      <rPr>
        <sz val="10"/>
        <color theme="1"/>
        <rFont val="ＭＳ Ｐゴシック"/>
      </rPr>
      <t>す。</t>
    </r>
    <r>
      <rPr>
        <b/>
        <sz val="10"/>
        <color rgb="FFFF0000"/>
        <rFont val="ＭＳ Ｐゴシック"/>
      </rPr>
      <t>年度途中で加入する場合は支払回数が変わる</t>
    </r>
    <r>
      <rPr>
        <sz val="10"/>
        <color theme="1"/>
        <rFont val="ＭＳ Ｐゴシック"/>
      </rPr>
      <t>可能性があります。</t>
    </r>
  </si>
  <si>
    <t>医療分</t>
    <rPh sb="0" eb="2">
      <t>イリョウ</t>
    </rPh>
    <rPh sb="2" eb="3">
      <t>ブン</t>
    </rPh>
    <phoneticPr fontId="1"/>
  </si>
  <si>
    <t>介護分</t>
    <rPh sb="0" eb="2">
      <t>カイゴ</t>
    </rPh>
    <rPh sb="2" eb="3">
      <t>ブン</t>
    </rPh>
    <phoneticPr fontId="1"/>
  </si>
  <si>
    <t>年金65未満</t>
    <rPh sb="0" eb="2">
      <t>ネンキン</t>
    </rPh>
    <rPh sb="4" eb="6">
      <t>ミマン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</si>
  <si>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</si>
  <si>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</si>
  <si>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○</t>
  </si>
  <si>
    <t>他</t>
    <rPh sb="0" eb="1">
      <t>ホカ</t>
    </rPh>
    <phoneticPr fontId="1"/>
  </si>
  <si>
    <t>5割</t>
    <rPh sb="1" eb="2">
      <t>ワリ</t>
    </rPh>
    <phoneticPr fontId="1"/>
  </si>
  <si>
    <t>75歳～</t>
    <rPh sb="2" eb="3">
      <t>サイ</t>
    </rPh>
    <phoneticPr fontId="1"/>
  </si>
  <si>
    <t>軽減割合</t>
    <rPh sb="0" eb="2">
      <t>ケイゲン</t>
    </rPh>
    <rPh sb="2" eb="4">
      <t>ワリアイ</t>
    </rPh>
    <phoneticPr fontId="1"/>
  </si>
  <si>
    <t>子育て支援金分</t>
    <rPh sb="0" eb="2">
      <t>コソダ</t>
    </rPh>
    <rPh sb="3" eb="7">
      <t>シエンキンブン</t>
    </rPh>
    <phoneticPr fontId="1"/>
  </si>
  <si>
    <t>その他所得</t>
    <rPh sb="2" eb="3">
      <t>タ</t>
    </rPh>
    <rPh sb="3" eb="5">
      <t>ショトク</t>
    </rPh>
    <phoneticPr fontId="1"/>
  </si>
  <si>
    <t>年度(西暦)</t>
    <rPh sb="0" eb="2">
      <t>ネンド</t>
    </rPh>
    <rPh sb="3" eb="5">
      <t>セイレキ</t>
    </rPh>
    <phoneticPr fontId="1"/>
  </si>
  <si>
    <t>加入者数</t>
    <rPh sb="0" eb="3">
      <t>カニュウシャ</t>
    </rPh>
    <rPh sb="3" eb="4">
      <t>スウ</t>
    </rPh>
    <phoneticPr fontId="1"/>
  </si>
  <si>
    <t>軽減
基準額</t>
    <rPh sb="0" eb="2">
      <t>ケイゲン</t>
    </rPh>
    <rPh sb="3" eb="5">
      <t>キジュン</t>
    </rPh>
    <rPh sb="5" eb="6">
      <t>ガク</t>
    </rPh>
    <phoneticPr fontId="1"/>
  </si>
  <si>
    <t>給与所得者等判定</t>
    <rPh sb="0" eb="2">
      <t>キュウヨ</t>
    </rPh>
    <rPh sb="2" eb="4">
      <t>ショトク</t>
    </rPh>
    <rPh sb="4" eb="5">
      <t>シャ</t>
    </rPh>
    <rPh sb="5" eb="6">
      <t>トウ</t>
    </rPh>
    <rPh sb="6" eb="8">
      <t>ハンテイ</t>
    </rPh>
    <phoneticPr fontId="1"/>
  </si>
  <si>
    <r>
      <t>注意事項</t>
    </r>
    <r>
      <rPr>
        <sz val="10"/>
        <color theme="1"/>
        <rFont val="ＭＳ Ｐゴシック"/>
      </rPr>
      <t xml:space="preserve">
　・試算のため、実際の保険税額と異なることがあります。
　・世帯主及び１６歳以上の加入者で未申告の方がいる場合、保険税の軽減が正しく計算できず、実際の保険税額と異なる場合があ
　　ります。
　・専従者給与の支払い、または受け取っている場合は、正しく計算されない場合があります。
　・短期譲渡所得、長期譲渡所得がある場合は、正しく計算されない場合があります。
　・旧被扶養者（社会保険から後期高齢者医療保険制度に移られた方の扶養家族で、新たに国民健康保険に加入した ６５歳以上の
　 方）に係る減免は、算定できません。
　・特定同一世帯所属者（国民健康保険から後期高齢者医療保険制度へ移行された方で、後期高齢者医療の被保険者となった後も
　 継続して同一の世帯に属する方）は、計算に含まれていません。</t>
    </r>
    <rPh sb="0" eb="2">
      <t>チュウイ</t>
    </rPh>
    <rPh sb="2" eb="4">
      <t>ジコウ</t>
    </rPh>
    <rPh sb="7" eb="9">
      <t>シサン</t>
    </rPh>
    <rPh sb="13" eb="15">
      <t>ジッサイ</t>
    </rPh>
    <rPh sb="16" eb="18">
      <t>ホケン</t>
    </rPh>
    <rPh sb="18" eb="20">
      <t>ゼイガク</t>
    </rPh>
    <rPh sb="21" eb="22">
      <t>コト</t>
    </rPh>
    <rPh sb="83" eb="84">
      <t>ガク</t>
    </rPh>
    <rPh sb="102" eb="105">
      <t>センジュウシャ</t>
    </rPh>
    <rPh sb="105" eb="107">
      <t>キュウヨ</t>
    </rPh>
    <rPh sb="108" eb="110">
      <t>シハラ</t>
    </rPh>
    <rPh sb="115" eb="116">
      <t>ウ</t>
    </rPh>
    <rPh sb="117" eb="118">
      <t>ト</t>
    </rPh>
    <rPh sb="122" eb="124">
      <t>バアイ</t>
    </rPh>
    <rPh sb="126" eb="127">
      <t>タダ</t>
    </rPh>
    <rPh sb="129" eb="131">
      <t>ケイサン</t>
    </rPh>
    <rPh sb="135" eb="137">
      <t>バアイ</t>
    </rPh>
    <rPh sb="146" eb="148">
      <t>タンキ</t>
    </rPh>
    <rPh sb="148" eb="150">
      <t>ジョウト</t>
    </rPh>
    <rPh sb="150" eb="152">
      <t>ショトク</t>
    </rPh>
    <rPh sb="153" eb="155">
      <t>チョウキ</t>
    </rPh>
    <rPh sb="155" eb="157">
      <t>ジョウト</t>
    </rPh>
    <rPh sb="157" eb="159">
      <t>ショトク</t>
    </rPh>
    <rPh sb="162" eb="164">
      <t>バアイ</t>
    </rPh>
    <rPh sb="166" eb="167">
      <t>タダ</t>
    </rPh>
    <rPh sb="169" eb="171">
      <t>ケイサン</t>
    </rPh>
    <rPh sb="175" eb="177">
      <t>バアイ</t>
    </rPh>
    <rPh sb="186" eb="187">
      <t>キュウ</t>
    </rPh>
    <rPh sb="187" eb="191">
      <t>ヒフヨウシャ</t>
    </rPh>
    <rPh sb="192" eb="194">
      <t>シャカイ</t>
    </rPh>
    <rPh sb="194" eb="196">
      <t>ホケン</t>
    </rPh>
    <rPh sb="198" eb="200">
      <t>コウキ</t>
    </rPh>
    <rPh sb="200" eb="203">
      <t>コウレイシャ</t>
    </rPh>
    <rPh sb="203" eb="205">
      <t>イリョウ</t>
    </rPh>
    <rPh sb="205" eb="207">
      <t>ホケン</t>
    </rPh>
    <rPh sb="207" eb="209">
      <t>セイド</t>
    </rPh>
    <rPh sb="210" eb="211">
      <t>ウツ</t>
    </rPh>
    <rPh sb="214" eb="215">
      <t>カタ</t>
    </rPh>
    <rPh sb="216" eb="218">
      <t>フヨウ</t>
    </rPh>
    <rPh sb="218" eb="220">
      <t>カゾク</t>
    </rPh>
    <rPh sb="222" eb="223">
      <t>アラ</t>
    </rPh>
    <rPh sb="225" eb="227">
      <t>コクミン</t>
    </rPh>
    <rPh sb="227" eb="229">
      <t>ケンコウ</t>
    </rPh>
    <rPh sb="229" eb="231">
      <t>ホケン</t>
    </rPh>
    <rPh sb="232" eb="234">
      <t>カニュウ</t>
    </rPh>
    <rPh sb="239" eb="242">
      <t>サイイジョウ</t>
    </rPh>
    <rPh sb="246" eb="247">
      <t>カタ</t>
    </rPh>
    <rPh sb="249" eb="250">
      <t>カカ</t>
    </rPh>
    <rPh sb="251" eb="253">
      <t>ゲンメン</t>
    </rPh>
    <rPh sb="255" eb="257">
      <t>サンテイ</t>
    </rPh>
    <phoneticPr fontId="1"/>
  </si>
  <si>
    <r>
      <t>【世帯状況の入力等】</t>
    </r>
    <r>
      <rPr>
        <sz val="11"/>
        <color rgb="FFFF0000"/>
        <rFont val="ＭＳ Ｐゴシック"/>
      </rPr>
      <t>世帯主及び加入者の加入月数、年齢、区分ごとの金額等を入力してください。</t>
    </r>
    <rPh sb="1" eb="3">
      <t>セタイ</t>
    </rPh>
    <rPh sb="3" eb="5">
      <t>ジョウキョウ</t>
    </rPh>
    <rPh sb="6" eb="8">
      <t>ニュウリョク</t>
    </rPh>
    <rPh sb="8" eb="9">
      <t>トウ</t>
    </rPh>
    <rPh sb="10" eb="13">
      <t>セタイヌシ</t>
    </rPh>
    <rPh sb="13" eb="14">
      <t>オヨ</t>
    </rPh>
    <rPh sb="15" eb="18">
      <t>カニュウシャ</t>
    </rPh>
    <rPh sb="19" eb="21">
      <t>カニュウ</t>
    </rPh>
    <rPh sb="21" eb="23">
      <t>ツキスウ</t>
    </rPh>
    <rPh sb="24" eb="26">
      <t>ネンレイ</t>
    </rPh>
    <rPh sb="27" eb="29">
      <t>クブン</t>
    </rPh>
    <rPh sb="32" eb="34">
      <t>キンガク</t>
    </rPh>
    <rPh sb="34" eb="35">
      <t>トウ</t>
    </rPh>
    <rPh sb="36" eb="38">
      <t>ニュウリョク</t>
    </rPh>
    <phoneticPr fontId="1"/>
  </si>
  <si>
    <t>～39歳</t>
    <rPh sb="3" eb="4">
      <t>サイ</t>
    </rPh>
    <phoneticPr fontId="1"/>
  </si>
  <si>
    <t>毛呂山町国民健康保険税の試算</t>
    <rPh sb="0" eb="4">
      <t>モロヤママチ</t>
    </rPh>
    <rPh sb="4" eb="6">
      <t>コクミン</t>
    </rPh>
    <rPh sb="6" eb="8">
      <t>ケンコウ</t>
    </rPh>
    <rPh sb="8" eb="10">
      <t>ホケン</t>
    </rPh>
    <rPh sb="10" eb="11">
      <t>ゼイ</t>
    </rPh>
    <rPh sb="12" eb="14">
      <t>シサン</t>
    </rPh>
    <phoneticPr fontId="1"/>
  </si>
  <si>
    <t>月数</t>
    <rPh sb="0" eb="2">
      <t>ツキスウ</t>
    </rPh>
    <phoneticPr fontId="1"/>
  </si>
  <si>
    <t>【税率等】</t>
    <rPh sb="1" eb="3">
      <t>ゼイリツ</t>
    </rPh>
    <rPh sb="3" eb="4">
      <t>トウ</t>
    </rPh>
    <phoneticPr fontId="1"/>
  </si>
  <si>
    <t>未就学児</t>
    <rPh sb="0" eb="4">
      <t>ミシュウガクジ</t>
    </rPh>
    <phoneticPr fontId="1"/>
  </si>
  <si>
    <t>採用値</t>
    <rPh sb="0" eb="2">
      <t>サイヨウ</t>
    </rPh>
    <rPh sb="2" eb="3">
      <t>チ</t>
    </rPh>
    <phoneticPr fontId="1"/>
  </si>
  <si>
    <t>年間保険税額</t>
    <rPh sb="0" eb="2">
      <t>ネンカン</t>
    </rPh>
    <rPh sb="2" eb="4">
      <t>ホケン</t>
    </rPh>
    <rPh sb="4" eb="5">
      <t>ゼイ</t>
    </rPh>
    <rPh sb="5" eb="6">
      <t>ガク</t>
    </rPh>
    <phoneticPr fontId="1"/>
  </si>
  <si>
    <t>【年間保険税額の試算結果】</t>
    <rPh sb="1" eb="3">
      <t>ネンカン</t>
    </rPh>
    <rPh sb="3" eb="5">
      <t>ホケン</t>
    </rPh>
    <rPh sb="5" eb="6">
      <t>ゼイ</t>
    </rPh>
    <rPh sb="6" eb="7">
      <t>ガク</t>
    </rPh>
    <rPh sb="8" eb="10">
      <t>シサン</t>
    </rPh>
    <rPh sb="10" eb="12">
      <t>ケッカ</t>
    </rPh>
    <phoneticPr fontId="1"/>
  </si>
  <si>
    <t>小学生～15歳</t>
    <rPh sb="0" eb="3">
      <t>ショウガクセイ</t>
    </rPh>
    <rPh sb="6" eb="7">
      <t>サイ</t>
    </rPh>
    <phoneticPr fontId="1"/>
  </si>
  <si>
    <t>16歳～39歳</t>
    <rPh sb="6" eb="7">
      <t>サイ</t>
    </rPh>
    <phoneticPr fontId="1"/>
  </si>
  <si>
    <t>65歳～74歳</t>
    <rPh sb="2" eb="3">
      <t>サイ</t>
    </rPh>
    <rPh sb="6" eb="7">
      <t>サイ</t>
    </rPh>
    <phoneticPr fontId="1"/>
  </si>
  <si>
    <t>【保険税の内訳】</t>
    <rPh sb="1" eb="3">
      <t>ホケン</t>
    </rPh>
    <rPh sb="3" eb="4">
      <t>ゼイ</t>
    </rPh>
    <rPh sb="5" eb="7">
      <t>ウチワケ</t>
    </rPh>
    <phoneticPr fontId="1"/>
  </si>
  <si>
    <t>非自</t>
    <rPh sb="0" eb="1">
      <t>ヒ</t>
    </rPh>
    <rPh sb="1" eb="2">
      <t>ジ</t>
    </rPh>
    <phoneticPr fontId="1"/>
  </si>
  <si>
    <t>軽減判定額用</t>
    <rPh sb="0" eb="2">
      <t>ケイゲン</t>
    </rPh>
    <rPh sb="2" eb="4">
      <t>ハンテイ</t>
    </rPh>
    <rPh sb="4" eb="5">
      <t>ガク</t>
    </rPh>
    <rPh sb="5" eb="6">
      <t>ヨウ</t>
    </rPh>
    <phoneticPr fontId="1"/>
  </si>
  <si>
    <t>給与収入</t>
    <rPh sb="0" eb="2">
      <t>キュウヨ</t>
    </rPh>
    <rPh sb="2" eb="4">
      <t>シュウニュウ</t>
    </rPh>
    <phoneticPr fontId="1"/>
  </si>
  <si>
    <t>加入月（子育て支援金分）</t>
    <rPh sb="0" eb="2">
      <t>カニュウ</t>
    </rPh>
    <rPh sb="2" eb="3">
      <t>ツキ</t>
    </rPh>
    <rPh sb="4" eb="6">
      <t>コソダ</t>
    </rPh>
    <rPh sb="7" eb="10">
      <t>シエンキン</t>
    </rPh>
    <rPh sb="10" eb="11">
      <t>ブン</t>
    </rPh>
    <phoneticPr fontId="1"/>
  </si>
  <si>
    <t>年金所得</t>
    <rPh sb="0" eb="2">
      <t>ネンキン</t>
    </rPh>
    <rPh sb="2" eb="4">
      <t>ショトク</t>
    </rPh>
    <phoneticPr fontId="1"/>
  </si>
  <si>
    <t>年金収入</t>
    <rPh sb="0" eb="2">
      <t>ネンキン</t>
    </rPh>
    <rPh sb="2" eb="4">
      <t>シュウニュウ</t>
    </rPh>
    <phoneticPr fontId="1"/>
  </si>
  <si>
    <t>65歳未満</t>
    <rPh sb="2" eb="5">
      <t>サイミマン</t>
    </rPh>
    <phoneticPr fontId="1"/>
  </si>
  <si>
    <t>世帯主及び１６歳以上の加入者で未申告の方はいない</t>
    <rPh sb="0" eb="3">
      <t>セタイヌシ</t>
    </rPh>
    <rPh sb="3" eb="4">
      <t>オヨ</t>
    </rPh>
    <rPh sb="7" eb="10">
      <t>サイイジョウ</t>
    </rPh>
    <rPh sb="11" eb="14">
      <t>カニュウシャ</t>
    </rPh>
    <rPh sb="15" eb="18">
      <t>ミシンコク</t>
    </rPh>
    <rPh sb="19" eb="20">
      <t>ホウ</t>
    </rPh>
    <phoneticPr fontId="1"/>
  </si>
  <si>
    <t>未申告者なしは「〇」、未申告者ありは「×」を選択してください。</t>
    <rPh sb="0" eb="4">
      <t>ミシンコクシャ</t>
    </rPh>
    <rPh sb="11" eb="15">
      <t>ミシンコクシャ</t>
    </rPh>
    <rPh sb="22" eb="24">
      <t>センタク</t>
    </rPh>
    <phoneticPr fontId="1"/>
  </si>
  <si>
    <t>65歳以上</t>
    <rPh sb="2" eb="5">
      <t>サイイジョウ</t>
    </rPh>
    <phoneticPr fontId="1"/>
  </si>
  <si>
    <t>世帯員年齢</t>
    <rPh sb="0" eb="3">
      <t>セタイイン</t>
    </rPh>
    <rPh sb="3" eb="5">
      <t>ネンレイ</t>
    </rPh>
    <phoneticPr fontId="1"/>
  </si>
  <si>
    <t>世帯主年齢</t>
    <rPh sb="0" eb="3">
      <t>セタイヌシ</t>
    </rPh>
    <rPh sb="3" eb="5">
      <t>ネンレイ</t>
    </rPh>
    <phoneticPr fontId="1"/>
  </si>
  <si>
    <t>区分</t>
    <rPh sb="0" eb="2">
      <t>クブン</t>
    </rPh>
    <phoneticPr fontId="1"/>
  </si>
  <si>
    <t>医療分限度額</t>
    <rPh sb="0" eb="2">
      <t>イリョウ</t>
    </rPh>
    <rPh sb="2" eb="3">
      <t>ブン</t>
    </rPh>
    <rPh sb="3" eb="5">
      <t>ゲンド</t>
    </rPh>
    <rPh sb="5" eb="6">
      <t>ガク</t>
    </rPh>
    <phoneticPr fontId="1"/>
  </si>
  <si>
    <t>介護分限度額</t>
    <rPh sb="0" eb="2">
      <t>カイゴ</t>
    </rPh>
    <rPh sb="2" eb="3">
      <t>ブン</t>
    </rPh>
    <rPh sb="3" eb="5">
      <t>ゲンド</t>
    </rPh>
    <rPh sb="5" eb="6">
      <t>ガク</t>
    </rPh>
    <phoneticPr fontId="1"/>
  </si>
  <si>
    <t>※介護分は、40歳から64歳までの方に課せられるもので、国民健康保険税として納めていただきます。</t>
    <rPh sb="1" eb="3">
      <t>カイゴ</t>
    </rPh>
    <rPh sb="3" eb="4">
      <t>ブン</t>
    </rPh>
    <rPh sb="8" eb="9">
      <t>サイ</t>
    </rPh>
    <rPh sb="13" eb="14">
      <t>サイ</t>
    </rPh>
    <rPh sb="17" eb="18">
      <t>ホウ</t>
    </rPh>
    <rPh sb="19" eb="20">
      <t>カ</t>
    </rPh>
    <rPh sb="28" eb="30">
      <t>コクミン</t>
    </rPh>
    <rPh sb="30" eb="32">
      <t>ケンコウ</t>
    </rPh>
    <rPh sb="32" eb="34">
      <t>ホケン</t>
    </rPh>
    <rPh sb="34" eb="35">
      <t>ゼイ</t>
    </rPh>
    <rPh sb="38" eb="39">
      <t>オサ</t>
    </rPh>
    <phoneticPr fontId="1"/>
  </si>
  <si>
    <t>0歳</t>
    <rPh sb="1" eb="2">
      <t>サイ</t>
    </rPh>
    <phoneticPr fontId="1"/>
  </si>
  <si>
    <t>色のセルのみ</t>
    <rPh sb="0" eb="1">
      <t>イロ</t>
    </rPh>
    <phoneticPr fontId="1"/>
  </si>
  <si>
    <t>に入力してください</t>
    <rPh sb="1" eb="3">
      <t>ニュウリョク</t>
    </rPh>
    <phoneticPr fontId="1"/>
  </si>
  <si>
    <t>※注意</t>
    <rPh sb="1" eb="3">
      <t>チュウイ</t>
    </rPh>
    <phoneticPr fontId="1"/>
  </si>
  <si>
    <t>×</t>
  </si>
  <si>
    <t>変更箇所あれば毎年修正する</t>
    <rPh sb="0" eb="2">
      <t>ヘンコウ</t>
    </rPh>
    <rPh sb="2" eb="4">
      <t>カショ</t>
    </rPh>
    <rPh sb="7" eb="9">
      <t>マイトシ</t>
    </rPh>
    <rPh sb="9" eb="11">
      <t>シュウセイ</t>
    </rPh>
    <phoneticPr fontId="1"/>
  </si>
  <si>
    <t>７割</t>
    <rPh sb="1" eb="2">
      <t>ワリ</t>
    </rPh>
    <phoneticPr fontId="1"/>
  </si>
  <si>
    <t>５割</t>
    <rPh sb="1" eb="2">
      <t>ワリ</t>
    </rPh>
    <phoneticPr fontId="1"/>
  </si>
  <si>
    <t>２割</t>
    <rPh sb="1" eb="2">
      <t>ワリ</t>
    </rPh>
    <phoneticPr fontId="1"/>
  </si>
  <si>
    <t>+</t>
  </si>
  <si>
    <t>（給与所得者等の数-１）</t>
    <rPh sb="1" eb="3">
      <t>キュウヨ</t>
    </rPh>
    <rPh sb="3" eb="5">
      <t>ショトク</t>
    </rPh>
    <rPh sb="5" eb="6">
      <t>シャ</t>
    </rPh>
    <rPh sb="6" eb="7">
      <t>トウ</t>
    </rPh>
    <rPh sb="8" eb="9">
      <t>カズ</t>
    </rPh>
    <phoneticPr fontId="1"/>
  </si>
  <si>
    <t>被保険者数</t>
    <rPh sb="0" eb="4">
      <t>ヒホケンシャ</t>
    </rPh>
    <rPh sb="4" eb="5">
      <t>スウ</t>
    </rPh>
    <phoneticPr fontId="1"/>
  </si>
  <si>
    <t>毎年確認箇所①：税率改正など</t>
    <rPh sb="0" eb="2">
      <t>マイトシ</t>
    </rPh>
    <rPh sb="2" eb="4">
      <t>カクニン</t>
    </rPh>
    <rPh sb="4" eb="6">
      <t>カショ</t>
    </rPh>
    <rPh sb="8" eb="10">
      <t>ゼイリツ</t>
    </rPh>
    <rPh sb="10" eb="12">
      <t>カイセイ</t>
    </rPh>
    <phoneticPr fontId="1"/>
  </si>
  <si>
    <t>下に続く</t>
    <rPh sb="0" eb="1">
      <t>シタ</t>
    </rPh>
    <rPh sb="2" eb="3">
      <t>ツヅ</t>
    </rPh>
    <phoneticPr fontId="1"/>
  </si>
  <si>
    <t>月割減額</t>
    <rPh sb="0" eb="2">
      <t>ツキワリ</t>
    </rPh>
    <rPh sb="2" eb="4">
      <t>ゲンガク</t>
    </rPh>
    <phoneticPr fontId="1"/>
  </si>
  <si>
    <t>端数処理後</t>
    <rPh sb="0" eb="2">
      <t>ハスウ</t>
    </rPh>
    <rPh sb="2" eb="4">
      <t>ショリ</t>
    </rPh>
    <rPh sb="4" eb="5">
      <t>ゴ</t>
    </rPh>
    <phoneticPr fontId="1"/>
  </si>
  <si>
    <t>年度相当額</t>
    <rPh sb="0" eb="2">
      <t>ネンド</t>
    </rPh>
    <rPh sb="2" eb="4">
      <t>ソウトウ</t>
    </rPh>
    <rPh sb="4" eb="5">
      <t>ガク</t>
    </rPh>
    <phoneticPr fontId="1"/>
  </si>
  <si>
    <t>生年月日</t>
    <rPh sb="0" eb="4">
      <t>セイネンガッピ</t>
    </rPh>
    <phoneticPr fontId="1"/>
  </si>
  <si>
    <t>始</t>
    <rPh sb="0" eb="1">
      <t>ハジ</t>
    </rPh>
    <phoneticPr fontId="1"/>
  </si>
  <si>
    <t>終</t>
    <rPh sb="0" eb="1">
      <t>オワリ</t>
    </rPh>
    <phoneticPr fontId="1"/>
  </si>
  <si>
    <t>月</t>
    <rPh sb="0" eb="1">
      <t>ツキ</t>
    </rPh>
    <phoneticPr fontId="1"/>
  </si>
  <si>
    <t>加入月</t>
    <rPh sb="0" eb="2">
      <t>カニュウ</t>
    </rPh>
    <rPh sb="2" eb="3">
      <t>ツキ</t>
    </rPh>
    <phoneticPr fontId="1"/>
  </si>
  <si>
    <t>40歳</t>
    <rPh sb="2" eb="3">
      <t>サイ</t>
    </rPh>
    <phoneticPr fontId="1"/>
  </si>
  <si>
    <t>75歳</t>
    <rPh sb="2" eb="3">
      <t>サイ</t>
    </rPh>
    <phoneticPr fontId="1"/>
  </si>
  <si>
    <t>40歳～</t>
    <rPh sb="2" eb="3">
      <t>サイ</t>
    </rPh>
    <phoneticPr fontId="1"/>
  </si>
  <si>
    <t>～65歳</t>
    <rPh sb="3" eb="4">
      <t>サイ</t>
    </rPh>
    <phoneticPr fontId="1"/>
  </si>
  <si>
    <t>65歳</t>
    <rPh sb="2" eb="3">
      <t>サイ</t>
    </rPh>
    <phoneticPr fontId="1"/>
  </si>
  <si>
    <t>所得65歳～</t>
    <rPh sb="0" eb="2">
      <t>ショトク</t>
    </rPh>
    <rPh sb="4" eb="5">
      <t>サイ</t>
    </rPh>
    <phoneticPr fontId="1"/>
  </si>
  <si>
    <t>加入月（介護分）</t>
    <rPh sb="0" eb="2">
      <t>カニュウ</t>
    </rPh>
    <rPh sb="2" eb="3">
      <t>ツキ</t>
    </rPh>
    <rPh sb="4" eb="6">
      <t>カイゴ</t>
    </rPh>
    <rPh sb="6" eb="7">
      <t>ブン</t>
    </rPh>
    <phoneticPr fontId="1"/>
  </si>
  <si>
    <t>支援金分限度額</t>
    <rPh sb="0" eb="3">
      <t>シエンキン</t>
    </rPh>
    <rPh sb="3" eb="4">
      <t>ブン</t>
    </rPh>
    <rPh sb="4" eb="6">
      <t>ゲンド</t>
    </rPh>
    <rPh sb="6" eb="7">
      <t>ガク</t>
    </rPh>
    <phoneticPr fontId="1"/>
  </si>
  <si>
    <t>月割増額</t>
    <rPh sb="0" eb="2">
      <t>ツキワリ</t>
    </rPh>
    <rPh sb="2" eb="4">
      <t>ゾウガク</t>
    </rPh>
    <phoneticPr fontId="1"/>
  </si>
  <si>
    <t>加入月以降</t>
    <rPh sb="0" eb="2">
      <t>カニュウ</t>
    </rPh>
    <rPh sb="2" eb="3">
      <t>ツキ</t>
    </rPh>
    <rPh sb="3" eb="5">
      <t>イコウ</t>
    </rPh>
    <phoneticPr fontId="1"/>
  </si>
  <si>
    <t>離脱月以前</t>
    <rPh sb="0" eb="2">
      <t>リダツ</t>
    </rPh>
    <rPh sb="2" eb="3">
      <t>ヅキ</t>
    </rPh>
    <rPh sb="3" eb="5">
      <t>イゼン</t>
    </rPh>
    <phoneticPr fontId="1"/>
  </si>
  <si>
    <t>加入最終月</t>
    <rPh sb="0" eb="2">
      <t>カニュウ</t>
    </rPh>
    <rPh sb="2" eb="4">
      <t>サイシュウ</t>
    </rPh>
    <rPh sb="4" eb="5">
      <t>ツキ</t>
    </rPh>
    <phoneticPr fontId="1"/>
  </si>
  <si>
    <t>加入最終月(介護分)</t>
    <rPh sb="0" eb="2">
      <t>カニュウ</t>
    </rPh>
    <rPh sb="2" eb="4">
      <t>サイシュウ</t>
    </rPh>
    <rPh sb="4" eb="5">
      <t>ツキ</t>
    </rPh>
    <rPh sb="6" eb="8">
      <t>カイゴ</t>
    </rPh>
    <rPh sb="8" eb="9">
      <t>ブン</t>
    </rPh>
    <phoneticPr fontId="1"/>
  </si>
  <si>
    <t>※一か月あたりの税額は、合計÷加入月数で算出できます</t>
  </si>
  <si>
    <t>毎年確認箇所②：軽減判定
軽減基準額の計算に変更がある場合修正してください</t>
    <rPh sb="0" eb="2">
      <t>マイトシ</t>
    </rPh>
    <rPh sb="2" eb="4">
      <t>カクニン</t>
    </rPh>
    <rPh sb="4" eb="6">
      <t>カショ</t>
    </rPh>
    <rPh sb="8" eb="10">
      <t>ケイゲン</t>
    </rPh>
    <rPh sb="10" eb="12">
      <t>ハンテイ</t>
    </rPh>
    <phoneticPr fontId="1"/>
  </si>
  <si>
    <t>40歳～65歳</t>
    <rPh sb="2" eb="3">
      <t>サイ</t>
    </rPh>
    <rPh sb="6" eb="7">
      <t>サイ</t>
    </rPh>
    <phoneticPr fontId="1"/>
  </si>
  <si>
    <t>軽減判定用開始月</t>
    <rPh sb="0" eb="2">
      <t>ケイゲン</t>
    </rPh>
    <rPh sb="2" eb="5">
      <t>ハンテイヨウ</t>
    </rPh>
    <rPh sb="5" eb="7">
      <t>カイシ</t>
    </rPh>
    <rPh sb="7" eb="8">
      <t>ヅキ</t>
    </rPh>
    <phoneticPr fontId="1"/>
  </si>
  <si>
    <t>0歳～</t>
    <rPh sb="1" eb="2">
      <t>サイ</t>
    </rPh>
    <phoneticPr fontId="1"/>
  </si>
  <si>
    <r>
      <t>※加入の有無にかかわらず、世帯主分は必ず入力してください。
※区分ごとに、</t>
    </r>
    <r>
      <rPr>
        <b/>
        <sz val="10"/>
        <color rgb="FFFF0000"/>
        <rFont val="ＭＳ Ｐゴシック"/>
      </rPr>
      <t>賦課年度の前年中の金額</t>
    </r>
    <r>
      <rPr>
        <sz val="10"/>
        <color theme="1"/>
        <rFont val="ＭＳ Ｐゴシック"/>
      </rPr>
      <t>を入力してください。（給与・公的年金は収入額、その他は所得額）
※その他所得金額は、収入額から必要経費等を除いた額で、社会保険料等の各種所得控除前の金額を入力してください。
※75歳の誕生月以降は、後期高齢者医療保険へ移行するため、加入月数には含まれません。</t>
    </r>
    <rPh sb="1" eb="3">
      <t>カニュウ</t>
    </rPh>
    <rPh sb="4" eb="6">
      <t>ウム</t>
    </rPh>
    <rPh sb="13" eb="16">
      <t>セタイヌシ</t>
    </rPh>
    <rPh sb="16" eb="17">
      <t>ブン</t>
    </rPh>
    <rPh sb="18" eb="19">
      <t>カナラ</t>
    </rPh>
    <rPh sb="20" eb="22">
      <t>ニュウリョク</t>
    </rPh>
    <rPh sb="31" eb="33">
      <t>クブン</t>
    </rPh>
    <rPh sb="37" eb="39">
      <t>フカ</t>
    </rPh>
    <rPh sb="40" eb="41">
      <t>ド</t>
    </rPh>
    <rPh sb="42" eb="44">
      <t>ゼンネン</t>
    </rPh>
    <rPh sb="59" eb="61">
      <t>キュウヨ</t>
    </rPh>
    <rPh sb="62" eb="64">
      <t>コウテキ</t>
    </rPh>
    <rPh sb="64" eb="66">
      <t>ネンキン</t>
    </rPh>
    <rPh sb="67" eb="69">
      <t>シュウニュウ</t>
    </rPh>
    <rPh sb="69" eb="70">
      <t>ガク</t>
    </rPh>
    <rPh sb="73" eb="74">
      <t>タ</t>
    </rPh>
    <rPh sb="75" eb="77">
      <t>ショトク</t>
    </rPh>
    <rPh sb="77" eb="78">
      <t>ガク</t>
    </rPh>
    <rPh sb="83" eb="84">
      <t>タ</t>
    </rPh>
    <rPh sb="125" eb="127">
      <t>ニュウリョク</t>
    </rPh>
    <rPh sb="138" eb="139">
      <t>サイ</t>
    </rPh>
    <rPh sb="140" eb="142">
      <t>タンジョウ</t>
    </rPh>
    <rPh sb="142" eb="143">
      <t>ヅキ</t>
    </rPh>
    <rPh sb="143" eb="145">
      <t>イコウ</t>
    </rPh>
    <rPh sb="147" eb="149">
      <t>コウキ</t>
    </rPh>
    <rPh sb="149" eb="152">
      <t>コウレイシャ</t>
    </rPh>
    <rPh sb="152" eb="154">
      <t>イリョウ</t>
    </rPh>
    <rPh sb="154" eb="156">
      <t>ホケン</t>
    </rPh>
    <rPh sb="157" eb="159">
      <t>イコウ</t>
    </rPh>
    <rPh sb="164" eb="166">
      <t>カニュウ</t>
    </rPh>
    <rPh sb="166" eb="168">
      <t>ツキスウ</t>
    </rPh>
    <rPh sb="170" eb="171">
      <t>フク</t>
    </rPh>
    <phoneticPr fontId="1"/>
  </si>
  <si>
    <t>子育て支援金分</t>
    <rPh sb="0" eb="2">
      <t>コソダ</t>
    </rPh>
    <rPh sb="3" eb="7">
      <t>シエンキ</t>
    </rPh>
    <phoneticPr fontId="1"/>
  </si>
  <si>
    <t>子育て支援金分</t>
    <rPh sb="0" eb="2">
      <t>コソダ</t>
    </rPh>
    <rPh sb="3" eb="6">
      <t>シエンキン</t>
    </rPh>
    <rPh sb="6" eb="7">
      <t>ブン</t>
    </rPh>
    <phoneticPr fontId="1"/>
  </si>
  <si>
    <t>子育て分</t>
    <rPh sb="0" eb="4">
      <t>コソダ</t>
    </rPh>
    <phoneticPr fontId="1"/>
  </si>
  <si>
    <t>18歳</t>
    <rPh sb="2" eb="3">
      <t>サイ</t>
    </rPh>
    <phoneticPr fontId="1"/>
  </si>
  <si>
    <t>子ども子育て分の均等割額(Z9)は「均等割額」と「18歳以上均等割額」を足し合わせた金額を入れる。</t>
    <rPh sb="0" eb="1">
      <t>コ</t>
    </rPh>
    <rPh sb="3" eb="6">
      <t>コソ</t>
    </rPh>
    <rPh sb="6" eb="7">
      <t>ブン</t>
    </rPh>
    <rPh sb="8" eb="11">
      <t>キントウワ</t>
    </rPh>
    <rPh sb="11" eb="12">
      <t>ガク</t>
    </rPh>
    <rPh sb="18" eb="21">
      <t>キントウワリ</t>
    </rPh>
    <rPh sb="21" eb="22">
      <t>ガク</t>
    </rPh>
    <rPh sb="27" eb="28">
      <t>サイ</t>
    </rPh>
    <rPh sb="28" eb="30">
      <t>イジョウ</t>
    </rPh>
    <rPh sb="30" eb="33">
      <t>キントウワリ</t>
    </rPh>
    <rPh sb="33" eb="34">
      <t>ガク</t>
    </rPh>
    <rPh sb="36" eb="37">
      <t>タ</t>
    </rPh>
    <rPh sb="38" eb="39">
      <t>ア</t>
    </rPh>
    <rPh sb="42" eb="44">
      <t>キンガク</t>
    </rPh>
    <rPh sb="45" eb="46">
      <t>イ</t>
    </rPh>
    <phoneticPr fontId="1"/>
  </si>
  <si>
    <t>18歳～</t>
    <rPh sb="2" eb="3">
      <t>サイ</t>
    </rPh>
    <phoneticPr fontId="1"/>
  </si>
  <si>
    <t>1８歳に達する日以後の最初の3月31日に達するまで全額軽減される。つまり、高校生が終わるまでは18歳になっても軽減されることになる。</t>
    <rPh sb="2" eb="3">
      <t>サイ</t>
    </rPh>
    <rPh sb="4" eb="5">
      <t>タッ</t>
    </rPh>
    <rPh sb="7" eb="8">
      <t>ヒ</t>
    </rPh>
    <rPh sb="8" eb="10">
      <t>イゴ</t>
    </rPh>
    <rPh sb="11" eb="13">
      <t>サイショ</t>
    </rPh>
    <rPh sb="15" eb="16">
      <t>ガツ</t>
    </rPh>
    <rPh sb="18" eb="19">
      <t>ニチ</t>
    </rPh>
    <rPh sb="20" eb="21">
      <t>タッ</t>
    </rPh>
    <rPh sb="25" eb="27">
      <t>ゼンガク</t>
    </rPh>
    <rPh sb="27" eb="29">
      <t>ケイゲン</t>
    </rPh>
    <rPh sb="37" eb="40">
      <t>コウコウセイ</t>
    </rPh>
    <rPh sb="41" eb="42">
      <t>オ</t>
    </rPh>
    <rPh sb="49" eb="50">
      <t>サイ</t>
    </rPh>
    <rPh sb="55" eb="57">
      <t>ケイゲン</t>
    </rPh>
    <phoneticPr fontId="1"/>
  </si>
  <si>
    <t>子育て支援金分限度額</t>
    <rPh sb="0" eb="2">
      <t>コソダ</t>
    </rPh>
    <rPh sb="3" eb="6">
      <t>シエンキン</t>
    </rPh>
    <rPh sb="6" eb="7">
      <t>ブン</t>
    </rPh>
    <rPh sb="7" eb="9">
      <t>ゲンド</t>
    </rPh>
    <rPh sb="9" eb="10">
      <t>ガク</t>
    </rPh>
    <phoneticPr fontId="1"/>
  </si>
  <si>
    <t>加入最終月(子育て支援金分)</t>
    <rPh sb="0" eb="2">
      <t>カニュウ</t>
    </rPh>
    <rPh sb="2" eb="4">
      <t>サイシュウ</t>
    </rPh>
    <rPh sb="4" eb="5">
      <t>ツキ</t>
    </rPh>
    <rPh sb="6" eb="8">
      <t>コソダ</t>
    </rPh>
    <rPh sb="9" eb="13">
      <t>シエンキンブン</t>
    </rPh>
    <phoneticPr fontId="1"/>
  </si>
  <si>
    <t>子育て支援金分</t>
    <rPh sb="0" eb="2">
      <t>コソダ</t>
    </rPh>
    <rPh sb="3" eb="6">
      <t>シ</t>
    </rPh>
    <rPh sb="6" eb="7">
      <t>ブン</t>
    </rPh>
    <phoneticPr fontId="1"/>
  </si>
  <si>
    <t>子育て支援金分</t>
    <rPh sb="0" eb="2">
      <t>コソダ</t>
    </rPh>
    <rPh sb="3" eb="6">
      <t>シエン</t>
    </rPh>
    <rPh sb="6" eb="7">
      <t>ブン</t>
    </rPh>
    <phoneticPr fontId="1"/>
  </si>
  <si>
    <t>※子ども・子育て支援金分の均等割額は、18歳以上均等割額(111円)を含みます。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</si>
</sst>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2">
    <numFmt numFmtId="180" formatCode="&quot;約&quot;#,##0&quot;円&quot;"/>
    <numFmt numFmtId="185" formatCode="&quot;～&quot;#,##0"/>
    <numFmt numFmtId="182" formatCode="&quot;～&quot;[$-411]ge\.m\.d;@"/>
    <numFmt numFmtId="176" formatCode="#,##0&quot;円&quot;"/>
    <numFmt numFmtId="181" formatCode="#,##0&quot;月&quot;"/>
    <numFmt numFmtId="186" formatCode="#,##0&quot;～&quot;"/>
    <numFmt numFmtId="183" formatCode="#,##0_ "/>
    <numFmt numFmtId="177" formatCode="0&quot;人&quot;"/>
    <numFmt numFmtId="178" formatCode="0&quot;割&quot;"/>
    <numFmt numFmtId="187" formatCode="[$-411]ge\.m\.d&quot;～&quot;"/>
    <numFmt numFmtId="184" formatCode="[$-411]ge\.m\.d&quot;～&quot;;@"/>
    <numFmt numFmtId="179" formatCode="[$-411]ge\.m\.d;@"/>
  </numFmts>
  <fonts count="1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b/>
      <sz val="10"/>
      <color theme="1"/>
      <name val="ＭＳ Ｐゴシック"/>
      <family val="3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2"/>
      <color rgb="FFFF0000"/>
      <name val="ＭＳ Ｐゴシック"/>
      <family val="3"/>
    </font>
    <font>
      <sz val="9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14"/>
      <color rgb="FFFF0000"/>
      <name val="ＭＳ Ｐゴシック"/>
      <family val="3"/>
      <scheme val="minor"/>
    </font>
    <font>
      <b/>
      <sz val="16"/>
      <color rgb="FFFF0000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2"/>
      <color rgb="FFFF0000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color rgb="FFFFFF00"/>
      <name val="ＭＳ Ｐゴシック"/>
      <family val="3"/>
      <scheme val="minor"/>
    </font>
    <font>
      <sz val="11"/>
      <color rgb="FFFFFF00"/>
      <name val="ＭＳ Ｐ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91">
    <border>
      <left/>
      <right/>
      <top/>
      <bottom/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Dashed">
        <color rgb="FFFF0000"/>
      </bottom>
      <diagonal/>
    </border>
    <border>
      <left/>
      <right/>
      <top style="mediumDashed">
        <color rgb="FFFF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/>
      <right style="mediumDashed">
        <color rgb="FFFF0000"/>
      </right>
      <top/>
      <bottom/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3" fillId="2" borderId="4" xfId="0" applyFont="1" applyFill="1" applyBorder="1" applyAlignment="1" applyProtection="1">
      <alignment vertical="center" wrapText="1"/>
      <protection hidden="1"/>
    </xf>
    <xf numFmtId="0" fontId="4" fillId="0" borderId="0" xfId="0" applyFont="1" applyProtection="1">
      <alignment vertical="center"/>
      <protection hidden="1"/>
    </xf>
    <xf numFmtId="0" fontId="4" fillId="0" borderId="5" xfId="0" applyFont="1" applyFill="1" applyBorder="1" applyProtection="1">
      <alignment vertical="center"/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/>
      <protection hidden="1"/>
    </xf>
    <xf numFmtId="176" fontId="5" fillId="0" borderId="10" xfId="0" applyNumberFormat="1" applyFont="1" applyFill="1" applyBorder="1" applyAlignment="1" applyProtection="1">
      <alignment horizontal="left" vertical="top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vertical="top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177" fontId="4" fillId="3" borderId="16" xfId="0" applyNumberFormat="1" applyFont="1" applyFill="1" applyBorder="1" applyAlignment="1" applyProtection="1">
      <alignment horizontal="center" vertical="center"/>
      <protection hidden="1"/>
    </xf>
    <xf numFmtId="0" fontId="4" fillId="0" borderId="16" xfId="0" applyFont="1" applyBorder="1" applyProtection="1">
      <alignment vertical="center"/>
      <protection hidden="1"/>
    </xf>
    <xf numFmtId="0" fontId="5" fillId="0" borderId="17" xfId="0" applyFont="1" applyBorder="1" applyAlignment="1" applyProtection="1">
      <alignment vertical="center" wrapText="1"/>
      <protection hidden="1"/>
    </xf>
    <xf numFmtId="0" fontId="4" fillId="0" borderId="18" xfId="0" applyFont="1" applyBorder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4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2" borderId="19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10" fontId="4" fillId="0" borderId="21" xfId="0" applyNumberFormat="1" applyFont="1" applyFill="1" applyBorder="1" applyAlignment="1" applyProtection="1">
      <alignment horizontal="center" vertical="center"/>
      <protection hidden="1"/>
    </xf>
    <xf numFmtId="10" fontId="4" fillId="0" borderId="22" xfId="0" applyNumberFormat="1" applyFont="1" applyFill="1" applyBorder="1" applyAlignment="1" applyProtection="1">
      <alignment horizontal="center" vertical="center"/>
      <protection hidden="1"/>
    </xf>
    <xf numFmtId="10" fontId="4" fillId="0" borderId="23" xfId="0" applyNumberFormat="1" applyFont="1" applyFill="1" applyBorder="1" applyAlignment="1" applyProtection="1">
      <alignment horizontal="center" vertical="center"/>
      <protection hidden="1"/>
    </xf>
    <xf numFmtId="10" fontId="4" fillId="0" borderId="24" xfId="0" applyNumberFormat="1" applyFont="1" applyFill="1" applyBorder="1" applyAlignment="1" applyProtection="1">
      <alignment horizontal="center" vertical="center"/>
      <protection hidden="1"/>
    </xf>
    <xf numFmtId="176" fontId="4" fillId="0" borderId="10" xfId="0" applyNumberFormat="1" applyFont="1" applyFill="1" applyBorder="1" applyAlignment="1" applyProtection="1">
      <alignment horizontal="left" vertical="top"/>
      <protection hidden="1"/>
    </xf>
    <xf numFmtId="10" fontId="4" fillId="0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 shrinkToFit="1"/>
      <protection hidden="1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vertical="center"/>
      <protection hidden="1"/>
    </xf>
    <xf numFmtId="176" fontId="4" fillId="0" borderId="28" xfId="0" applyNumberFormat="1" applyFont="1" applyFill="1" applyBorder="1" applyAlignment="1" applyProtection="1">
      <alignment vertical="center"/>
      <protection hidden="1"/>
    </xf>
    <xf numFmtId="176" fontId="4" fillId="0" borderId="29" xfId="0" applyNumberFormat="1" applyFont="1" applyFill="1" applyBorder="1" applyAlignment="1" applyProtection="1">
      <alignment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176" fontId="4" fillId="3" borderId="30" xfId="0" applyNumberFormat="1" applyFont="1" applyFill="1" applyBorder="1" applyAlignment="1" applyProtection="1">
      <alignment horizontal="right" vertical="center" shrinkToFit="1"/>
      <protection hidden="1"/>
    </xf>
    <xf numFmtId="0" fontId="5" fillId="0" borderId="17" xfId="0" applyFont="1" applyBorder="1" applyAlignment="1" applyProtection="1">
      <alignment vertical="center"/>
      <protection hidden="1"/>
    </xf>
    <xf numFmtId="176" fontId="4" fillId="3" borderId="4" xfId="0" applyNumberFormat="1" applyFont="1" applyFill="1" applyBorder="1" applyAlignment="1" applyProtection="1">
      <alignment horizontal="center" vertical="center"/>
      <protection hidden="1"/>
    </xf>
    <xf numFmtId="10" fontId="4" fillId="0" borderId="31" xfId="0" applyNumberFormat="1" applyFont="1" applyFill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 shrinkToFit="1"/>
      <protection hidden="1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0" fillId="0" borderId="33" xfId="0" applyFont="1" applyFill="1" applyBorder="1" applyAlignment="1" applyProtection="1">
      <alignment vertical="center"/>
      <protection hidden="1"/>
    </xf>
    <xf numFmtId="176" fontId="4" fillId="0" borderId="33" xfId="0" applyNumberFormat="1" applyFont="1" applyFill="1" applyBorder="1" applyAlignment="1" applyProtection="1">
      <alignment vertical="center"/>
      <protection hidden="1"/>
    </xf>
    <xf numFmtId="176" fontId="4" fillId="0" borderId="21" xfId="0" applyNumberFormat="1" applyFont="1" applyFill="1" applyBorder="1" applyAlignment="1" applyProtection="1">
      <alignment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176" fontId="4" fillId="3" borderId="34" xfId="0" applyNumberFormat="1" applyFont="1" applyFill="1" applyBorder="1" applyAlignment="1" applyProtection="1">
      <alignment horizontal="right" vertical="center" shrinkToFit="1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176" fontId="4" fillId="3" borderId="19" xfId="0" applyNumberFormat="1" applyFont="1" applyFill="1" applyBorder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178" fontId="4" fillId="3" borderId="28" xfId="0" applyNumberFormat="1" applyFont="1" applyFill="1" applyBorder="1" applyAlignment="1" applyProtection="1">
      <alignment horizontal="center" vertical="center"/>
      <protection hidden="1"/>
    </xf>
    <xf numFmtId="178" fontId="4" fillId="3" borderId="29" xfId="0" applyNumberFormat="1" applyFont="1" applyFill="1" applyBorder="1" applyAlignment="1" applyProtection="1">
      <alignment horizontal="center" vertical="center"/>
      <protection hidden="1"/>
    </xf>
    <xf numFmtId="176" fontId="4" fillId="3" borderId="20" xfId="0" applyNumberFormat="1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10" fontId="4" fillId="0" borderId="36" xfId="0" applyNumberFormat="1" applyFont="1" applyFill="1" applyBorder="1" applyAlignment="1" applyProtection="1">
      <alignment horizontal="center" vertical="center"/>
      <protection hidden="1"/>
    </xf>
    <xf numFmtId="10" fontId="4" fillId="0" borderId="16" xfId="0" applyNumberFormat="1" applyFont="1" applyFill="1" applyBorder="1" applyAlignment="1" applyProtection="1">
      <alignment horizontal="center" vertical="center"/>
      <protection hidden="1"/>
    </xf>
    <xf numFmtId="10" fontId="4" fillId="0" borderId="37" xfId="0" applyNumberFormat="1" applyFont="1" applyFill="1" applyBorder="1" applyAlignment="1" applyProtection="1">
      <alignment horizontal="center" vertical="center"/>
      <protection hidden="1"/>
    </xf>
    <xf numFmtId="179" fontId="4" fillId="5" borderId="38" xfId="0" applyNumberFormat="1" applyFont="1" applyFill="1" applyBorder="1" applyAlignment="1" applyProtection="1">
      <alignment horizontal="center" vertical="center"/>
      <protection locked="0"/>
    </xf>
    <xf numFmtId="179" fontId="4" fillId="5" borderId="30" xfId="0" applyNumberFormat="1" applyFont="1" applyFill="1" applyBorder="1" applyAlignment="1" applyProtection="1">
      <alignment horizontal="center" vertical="center"/>
      <protection locked="0"/>
    </xf>
    <xf numFmtId="179" fontId="4" fillId="5" borderId="39" xfId="0" applyNumberFormat="1" applyFont="1" applyFill="1" applyBorder="1" applyAlignment="1" applyProtection="1">
      <alignment horizontal="center" vertical="center"/>
      <protection locked="0"/>
    </xf>
    <xf numFmtId="178" fontId="4" fillId="3" borderId="0" xfId="0" applyNumberFormat="1" applyFont="1" applyFill="1" applyBorder="1" applyAlignment="1" applyProtection="1">
      <alignment horizontal="center" vertical="center"/>
      <protection hidden="1"/>
    </xf>
    <xf numFmtId="178" fontId="4" fillId="3" borderId="40" xfId="0" applyNumberFormat="1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176" fontId="4" fillId="3" borderId="22" xfId="0" applyNumberFormat="1" applyFont="1" applyFill="1" applyBorder="1" applyAlignment="1" applyProtection="1">
      <alignment horizontal="right" vertical="center" shrinkToFit="1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176" fontId="4" fillId="0" borderId="36" xfId="0" applyNumberFormat="1" applyFont="1" applyFill="1" applyBorder="1" applyAlignment="1" applyProtection="1">
      <alignment horizontal="center" vertical="center"/>
      <protection hidden="1"/>
    </xf>
    <xf numFmtId="176" fontId="4" fillId="0" borderId="16" xfId="0" applyNumberFormat="1" applyFont="1" applyFill="1" applyBorder="1" applyAlignment="1" applyProtection="1">
      <alignment horizontal="center" vertical="center"/>
      <protection hidden="1"/>
    </xf>
    <xf numFmtId="176" fontId="4" fillId="0" borderId="37" xfId="0" applyNumberFormat="1" applyFont="1" applyFill="1" applyBorder="1" applyAlignment="1" applyProtection="1">
      <alignment horizontal="center" vertical="center"/>
      <protection hidden="1"/>
    </xf>
    <xf numFmtId="176" fontId="4" fillId="0" borderId="31" xfId="0" applyNumberFormat="1" applyFont="1" applyFill="1" applyBorder="1" applyAlignment="1" applyProtection="1">
      <alignment horizontal="center" vertical="center"/>
      <protection hidden="1"/>
    </xf>
    <xf numFmtId="176" fontId="4" fillId="0" borderId="11" xfId="0" applyNumberFormat="1" applyFont="1" applyFill="1" applyBorder="1" applyAlignment="1" applyProtection="1">
      <alignment horizontal="center" vertical="center"/>
      <protection hidden="1"/>
    </xf>
    <xf numFmtId="179" fontId="4" fillId="5" borderId="42" xfId="0" applyNumberFormat="1" applyFont="1" applyFill="1" applyBorder="1" applyAlignment="1" applyProtection="1">
      <alignment horizontal="center" vertical="center"/>
      <protection locked="0"/>
    </xf>
    <xf numFmtId="179" fontId="4" fillId="5" borderId="34" xfId="0" applyNumberFormat="1" applyFont="1" applyFill="1" applyBorder="1" applyAlignment="1" applyProtection="1">
      <alignment horizontal="center" vertical="center"/>
      <protection locked="0"/>
    </xf>
    <xf numFmtId="179" fontId="4" fillId="5" borderId="4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hidden="1"/>
    </xf>
    <xf numFmtId="0" fontId="4" fillId="5" borderId="44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176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7" fillId="0" borderId="0" xfId="0" applyFont="1" applyFill="1" applyBorder="1" applyAlignment="1" applyProtection="1">
      <alignment horizontal="right" wrapText="1"/>
      <protection hidden="1"/>
    </xf>
    <xf numFmtId="179" fontId="4" fillId="5" borderId="45" xfId="0" applyNumberFormat="1" applyFont="1" applyFill="1" applyBorder="1" applyAlignment="1" applyProtection="1">
      <alignment horizontal="center" vertical="center"/>
      <protection locked="0"/>
    </xf>
    <xf numFmtId="179" fontId="4" fillId="5" borderId="22" xfId="0" applyNumberFormat="1" applyFont="1" applyFill="1" applyBorder="1" applyAlignment="1" applyProtection="1">
      <alignment horizontal="center" vertical="center"/>
      <protection locked="0"/>
    </xf>
    <xf numFmtId="179" fontId="4" fillId="5" borderId="24" xfId="0" applyNumberFormat="1" applyFont="1" applyFill="1" applyBorder="1" applyAlignment="1" applyProtection="1">
      <alignment horizontal="center" vertical="center"/>
      <protection locked="0"/>
    </xf>
    <xf numFmtId="178" fontId="8" fillId="3" borderId="0" xfId="0" applyNumberFormat="1" applyFont="1" applyFill="1" applyBorder="1" applyAlignment="1" applyProtection="1">
      <alignment vertical="center" wrapText="1"/>
      <protection hidden="1"/>
    </xf>
    <xf numFmtId="178" fontId="8" fillId="3" borderId="40" xfId="0" applyNumberFormat="1" applyFont="1" applyFill="1" applyBorder="1" applyAlignment="1" applyProtection="1">
      <alignment vertical="center" wrapText="1"/>
      <protection hidden="1"/>
    </xf>
    <xf numFmtId="176" fontId="4" fillId="6" borderId="46" xfId="0" applyNumberFormat="1" applyFont="1" applyFill="1" applyBorder="1" applyAlignment="1" applyProtection="1">
      <alignment vertical="center" shrinkToFit="1"/>
      <protection hidden="1"/>
    </xf>
    <xf numFmtId="176" fontId="4" fillId="6" borderId="29" xfId="0" applyNumberFormat="1" applyFont="1" applyFill="1" applyBorder="1" applyAlignment="1" applyProtection="1">
      <alignment vertical="center" shrinkToFit="1"/>
      <protection hidden="1"/>
    </xf>
    <xf numFmtId="176" fontId="4" fillId="6" borderId="30" xfId="0" applyNumberFormat="1" applyFont="1" applyFill="1" applyBorder="1" applyAlignment="1" applyProtection="1">
      <alignment vertical="center" shrinkToFit="1"/>
      <protection hidden="1"/>
    </xf>
    <xf numFmtId="176" fontId="4" fillId="6" borderId="39" xfId="0" applyNumberFormat="1" applyFont="1" applyFill="1" applyBorder="1" applyAlignment="1" applyProtection="1">
      <alignment vertical="center" shrinkToFit="1"/>
      <protection hidden="1"/>
    </xf>
    <xf numFmtId="0" fontId="4" fillId="0" borderId="47" xfId="0" applyFont="1" applyBorder="1" applyProtection="1">
      <alignment vertical="center"/>
      <protection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</xf>
    <xf numFmtId="176" fontId="4" fillId="6" borderId="49" xfId="0" applyNumberFormat="1" applyFont="1" applyFill="1" applyBorder="1" applyAlignment="1" applyProtection="1">
      <alignment vertical="center" shrinkToFit="1"/>
      <protection hidden="1"/>
    </xf>
    <xf numFmtId="176" fontId="4" fillId="6" borderId="40" xfId="0" applyNumberFormat="1" applyFont="1" applyFill="1" applyBorder="1" applyAlignment="1" applyProtection="1">
      <alignment vertical="center" shrinkToFit="1"/>
      <protection hidden="1"/>
    </xf>
    <xf numFmtId="176" fontId="4" fillId="6" borderId="34" xfId="0" applyNumberFormat="1" applyFont="1" applyFill="1" applyBorder="1" applyAlignment="1" applyProtection="1">
      <alignment vertical="center" shrinkToFit="1"/>
      <protection hidden="1"/>
    </xf>
    <xf numFmtId="176" fontId="4" fillId="6" borderId="43" xfId="0" applyNumberFormat="1" applyFont="1" applyFill="1" applyBorder="1" applyAlignment="1" applyProtection="1">
      <alignment vertical="center" shrinkToFit="1"/>
      <protection hidden="1"/>
    </xf>
    <xf numFmtId="178" fontId="8" fillId="3" borderId="33" xfId="0" applyNumberFormat="1" applyFont="1" applyFill="1" applyBorder="1" applyAlignment="1" applyProtection="1">
      <alignment vertical="center" wrapText="1"/>
      <protection hidden="1"/>
    </xf>
    <xf numFmtId="178" fontId="8" fillId="3" borderId="21" xfId="0" applyNumberFormat="1" applyFont="1" applyFill="1" applyBorder="1" applyAlignment="1" applyProtection="1">
      <alignment vertical="center" wrapText="1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176" fontId="4" fillId="6" borderId="50" xfId="0" applyNumberFormat="1" applyFont="1" applyFill="1" applyBorder="1" applyAlignment="1" applyProtection="1">
      <alignment vertical="center" shrinkToFit="1"/>
      <protection hidden="1"/>
    </xf>
    <xf numFmtId="0" fontId="4" fillId="0" borderId="44" xfId="0" applyFont="1" applyBorder="1" applyAlignment="1" applyProtection="1">
      <alignment horizontal="center" vertical="center" wrapText="1"/>
      <protection hidden="1"/>
    </xf>
    <xf numFmtId="0" fontId="4" fillId="0" borderId="28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 shrinkToFit="1"/>
      <protection hidden="1"/>
    </xf>
    <xf numFmtId="176" fontId="4" fillId="5" borderId="32" xfId="0" applyNumberFormat="1" applyFont="1" applyFill="1" applyBorder="1" applyAlignment="1" applyProtection="1">
      <alignment vertical="center" shrinkToFit="1"/>
      <protection locked="0"/>
    </xf>
    <xf numFmtId="176" fontId="4" fillId="5" borderId="36" xfId="0" applyNumberFormat="1" applyFont="1" applyFill="1" applyBorder="1" applyAlignment="1" applyProtection="1">
      <alignment vertical="center" shrinkToFit="1"/>
      <protection locked="0"/>
    </xf>
    <xf numFmtId="176" fontId="4" fillId="5" borderId="52" xfId="0" applyNumberFormat="1" applyFont="1" applyFill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176" fontId="4" fillId="3" borderId="48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30" xfId="0" applyNumberFormat="1" applyFont="1" applyBorder="1" applyAlignment="1" applyProtection="1">
      <alignment horizontal="center" vertical="center"/>
      <protection hidden="1"/>
    </xf>
    <xf numFmtId="176" fontId="4" fillId="3" borderId="47" xfId="0" applyNumberFormat="1" applyFont="1" applyFill="1" applyBorder="1" applyAlignment="1" applyProtection="1">
      <alignment horizontal="center" vertical="center"/>
      <protection hidden="1"/>
    </xf>
    <xf numFmtId="0" fontId="4" fillId="0" borderId="53" xfId="0" applyFont="1" applyFill="1" applyBorder="1" applyAlignment="1" applyProtection="1">
      <alignment horizontal="center" vertical="center"/>
      <protection hidden="1"/>
    </xf>
    <xf numFmtId="176" fontId="4" fillId="0" borderId="54" xfId="0" applyNumberFormat="1" applyFont="1" applyFill="1" applyBorder="1" applyAlignment="1" applyProtection="1">
      <alignment horizontal="center" vertical="center"/>
      <protection hidden="1"/>
    </xf>
    <xf numFmtId="176" fontId="4" fillId="0" borderId="55" xfId="0" applyNumberFormat="1" applyFont="1" applyFill="1" applyBorder="1" applyAlignment="1" applyProtection="1">
      <alignment horizontal="center" vertical="center"/>
      <protection hidden="1"/>
    </xf>
    <xf numFmtId="176" fontId="4" fillId="0" borderId="56" xfId="0" applyNumberFormat="1" applyFont="1" applyFill="1" applyBorder="1" applyAlignment="1" applyProtection="1">
      <alignment horizontal="center" vertical="center"/>
      <protection hidden="1"/>
    </xf>
    <xf numFmtId="176" fontId="4" fillId="0" borderId="57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176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58" xfId="0" applyFont="1" applyBorder="1" applyAlignment="1" applyProtection="1">
      <alignment horizontal="center" vertical="center"/>
      <protection hidden="1"/>
    </xf>
    <xf numFmtId="176" fontId="4" fillId="3" borderId="5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top"/>
      <protection hidden="1"/>
    </xf>
    <xf numFmtId="176" fontId="4" fillId="0" borderId="0" xfId="0" applyNumberFormat="1" applyFont="1" applyFill="1" applyBorder="1" applyAlignment="1" applyProtection="1">
      <alignment horizontal="center" vertical="center"/>
      <protection hidden="1"/>
    </xf>
    <xf numFmtId="176" fontId="4" fillId="3" borderId="16" xfId="0" applyNumberFormat="1" applyFont="1" applyFill="1" applyBorder="1" applyAlignment="1" applyProtection="1">
      <alignment horizontal="right" vertical="center" indent="1"/>
      <protection hidden="1"/>
    </xf>
    <xf numFmtId="176" fontId="4" fillId="3" borderId="37" xfId="0" applyNumberFormat="1" applyFont="1" applyFill="1" applyBorder="1" applyAlignment="1" applyProtection="1">
      <alignment horizontal="right" vertical="center" indent="1"/>
      <protection hidden="1"/>
    </xf>
    <xf numFmtId="0" fontId="4" fillId="0" borderId="59" xfId="0" applyFont="1" applyBorder="1" applyAlignment="1" applyProtection="1">
      <alignment horizontal="center" vertical="center"/>
      <protection hidden="1"/>
    </xf>
    <xf numFmtId="180" fontId="10" fillId="3" borderId="60" xfId="0" applyNumberFormat="1" applyFont="1" applyFill="1" applyBorder="1" applyAlignment="1" applyProtection="1">
      <alignment horizontal="right" vertical="center"/>
      <protection hidden="1"/>
    </xf>
    <xf numFmtId="176" fontId="10" fillId="0" borderId="0" xfId="0" applyNumberFormat="1" applyFont="1" applyFill="1" applyBorder="1" applyAlignment="1" applyProtection="1">
      <alignment horizontal="right" vertical="center"/>
      <protection hidden="1"/>
    </xf>
    <xf numFmtId="176" fontId="10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Protection="1">
      <alignment vertical="center"/>
      <protection hidden="1"/>
    </xf>
    <xf numFmtId="0" fontId="0" fillId="5" borderId="16" xfId="0" applyFill="1" applyBorder="1" applyProtection="1">
      <alignment vertical="center"/>
      <protection hidden="1"/>
    </xf>
    <xf numFmtId="176" fontId="4" fillId="5" borderId="16" xfId="0" applyNumberFormat="1" applyFont="1" applyFill="1" applyBorder="1" applyAlignment="1" applyProtection="1">
      <alignment vertical="center" shrinkToFit="1"/>
      <protection locked="0"/>
    </xf>
    <xf numFmtId="176" fontId="4" fillId="5" borderId="31" xfId="0" applyNumberFormat="1" applyFont="1" applyFill="1" applyBorder="1" applyAlignment="1" applyProtection="1">
      <alignment vertical="center" shrinkToFit="1"/>
      <protection locked="0"/>
    </xf>
    <xf numFmtId="0" fontId="4" fillId="0" borderId="42" xfId="0" applyFont="1" applyFill="1" applyBorder="1" applyAlignment="1" applyProtection="1">
      <alignment horizontal="center" vertical="center"/>
      <protection hidden="1"/>
    </xf>
    <xf numFmtId="180" fontId="10" fillId="3" borderId="61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4" fillId="0" borderId="53" xfId="0" applyFont="1" applyBorder="1" applyAlignment="1" applyProtection="1">
      <alignment horizontal="center" vertical="center" shrinkToFit="1"/>
      <protection hidden="1"/>
    </xf>
    <xf numFmtId="176" fontId="4" fillId="5" borderId="62" xfId="0" applyNumberFormat="1" applyFont="1" applyFill="1" applyBorder="1" applyAlignment="1" applyProtection="1">
      <alignment vertical="center" shrinkToFit="1"/>
      <protection locked="0"/>
    </xf>
    <xf numFmtId="176" fontId="4" fillId="5" borderId="55" xfId="0" applyNumberFormat="1" applyFont="1" applyFill="1" applyBorder="1" applyAlignment="1" applyProtection="1">
      <alignment vertical="center" shrinkToFit="1"/>
      <protection locked="0"/>
    </xf>
    <xf numFmtId="176" fontId="4" fillId="5" borderId="57" xfId="0" applyNumberFormat="1" applyFont="1" applyFill="1" applyBorder="1" applyAlignment="1" applyProtection="1">
      <alignment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hidden="1"/>
    </xf>
    <xf numFmtId="0" fontId="4" fillId="5" borderId="63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7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4" xfId="0" applyFont="1" applyFill="1" applyBorder="1" applyAlignment="1" applyProtection="1">
      <alignment horizontal="center" vertical="center"/>
      <protection hidden="1"/>
    </xf>
    <xf numFmtId="180" fontId="10" fillId="3" borderId="65" xfId="0" applyNumberFormat="1" applyFont="1" applyFill="1" applyBorder="1" applyAlignment="1" applyProtection="1">
      <alignment horizontal="right" vertical="center"/>
      <protection hidden="1"/>
    </xf>
    <xf numFmtId="0" fontId="0" fillId="0" borderId="66" xfId="0" applyBorder="1" applyProtection="1">
      <alignment vertical="center"/>
      <protection hidden="1"/>
    </xf>
    <xf numFmtId="0" fontId="0" fillId="0" borderId="67" xfId="0" applyBorder="1" applyProtection="1">
      <alignment vertical="center"/>
      <protection hidden="1"/>
    </xf>
    <xf numFmtId="0" fontId="8" fillId="0" borderId="67" xfId="0" applyFont="1" applyBorder="1" applyAlignment="1" applyProtection="1">
      <alignment vertical="center" wrapText="1"/>
      <protection hidden="1"/>
    </xf>
    <xf numFmtId="0" fontId="8" fillId="0" borderId="68" xfId="0" applyFont="1" applyBorder="1" applyAlignment="1" applyProtection="1">
      <alignment vertical="center" wrapText="1"/>
      <protection hidden="1"/>
    </xf>
    <xf numFmtId="0" fontId="0" fillId="0" borderId="0" xfId="0" applyBorder="1" applyProtection="1">
      <alignment vertical="center"/>
      <protection hidden="1"/>
    </xf>
    <xf numFmtId="0" fontId="5" fillId="2" borderId="58" xfId="0" applyFont="1" applyFill="1" applyBorder="1" applyAlignment="1" applyProtection="1">
      <alignment vertical="center" wrapText="1"/>
      <protection hidden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38" fontId="0" fillId="0" borderId="0" xfId="0" applyNumberFormat="1" applyFont="1" applyBorder="1" applyAlignment="1" applyProtection="1">
      <alignment vertical="center"/>
    </xf>
    <xf numFmtId="181" fontId="0" fillId="0" borderId="0" xfId="0" applyNumberFormat="1" applyFont="1" applyBorder="1" applyAlignment="1" applyProtection="1">
      <alignment vertical="center"/>
    </xf>
    <xf numFmtId="1" fontId="0" fillId="0" borderId="0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0" fillId="7" borderId="12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176" fontId="12" fillId="0" borderId="0" xfId="0" applyNumberFormat="1" applyFont="1" applyAlignment="1" applyProtection="1">
      <alignment horizontal="left"/>
    </xf>
    <xf numFmtId="0" fontId="1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</xf>
    <xf numFmtId="182" fontId="0" fillId="0" borderId="0" xfId="0" applyNumberFormat="1" applyFont="1" applyBorder="1" applyAlignment="1" applyProtection="1">
      <alignment vertical="center"/>
    </xf>
    <xf numFmtId="176" fontId="11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vertical="center"/>
    </xf>
    <xf numFmtId="183" fontId="0" fillId="0" borderId="0" xfId="0" applyNumberFormat="1" applyFont="1" applyBorder="1" applyAlignment="1" applyProtection="1">
      <alignment vertical="center"/>
    </xf>
    <xf numFmtId="183" fontId="4" fillId="0" borderId="0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 shrinkToFit="1"/>
    </xf>
    <xf numFmtId="0" fontId="0" fillId="0" borderId="6" xfId="0" applyBorder="1" applyAlignment="1" applyProtection="1">
      <alignment vertical="center" shrinkToFit="1"/>
    </xf>
    <xf numFmtId="0" fontId="0" fillId="0" borderId="7" xfId="0" applyBorder="1" applyAlignment="1" applyProtection="1">
      <alignment vertical="center" shrinkToFit="1"/>
    </xf>
    <xf numFmtId="0" fontId="0" fillId="0" borderId="9" xfId="0" applyBorder="1" applyAlignment="1" applyProtection="1">
      <alignment vertical="center" shrinkToFit="1"/>
    </xf>
    <xf numFmtId="10" fontId="14" fillId="5" borderId="0" xfId="0" applyNumberFormat="1" applyFont="1" applyFill="1" applyBorder="1" applyAlignment="1" applyProtection="1">
      <alignment horizontal="center" vertical="center"/>
      <protection hidden="1"/>
    </xf>
    <xf numFmtId="10" fontId="14" fillId="5" borderId="0" xfId="0" applyNumberFormat="1" applyFont="1" applyFill="1" applyAlignment="1" applyProtection="1">
      <alignment horizontal="center" vertical="center"/>
      <protection hidden="1"/>
    </xf>
    <xf numFmtId="184" fontId="0" fillId="0" borderId="0" xfId="0" applyNumberFormat="1" applyFont="1" applyBorder="1" applyAlignment="1" applyProtection="1">
      <alignment vertical="center"/>
    </xf>
    <xf numFmtId="183" fontId="15" fillId="0" borderId="0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vertical="center" shrinkToFit="1"/>
    </xf>
    <xf numFmtId="0" fontId="0" fillId="0" borderId="13" xfId="0" applyBorder="1" applyAlignment="1" applyProtection="1">
      <alignment vertical="center" shrinkToFit="1"/>
    </xf>
    <xf numFmtId="0" fontId="0" fillId="0" borderId="14" xfId="0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183" fontId="0" fillId="0" borderId="0" xfId="0" applyNumberFormat="1" applyFont="1" applyBorder="1" applyAlignment="1" applyProtection="1">
      <alignment horizontal="center" vertical="center"/>
    </xf>
    <xf numFmtId="176" fontId="14" fillId="5" borderId="0" xfId="0" applyNumberFormat="1" applyFont="1" applyFill="1" applyBorder="1" applyAlignment="1" applyProtection="1">
      <alignment horizontal="center" vertical="center"/>
      <protection hidden="1"/>
    </xf>
    <xf numFmtId="176" fontId="14" fillId="5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center" vertical="center"/>
    </xf>
    <xf numFmtId="183" fontId="15" fillId="0" borderId="0" xfId="0" applyNumberFormat="1" applyFont="1" applyBorder="1" applyAlignment="1" applyProtection="1">
      <alignment horizontal="center" vertical="center"/>
    </xf>
    <xf numFmtId="185" fontId="0" fillId="0" borderId="0" xfId="0" applyNumberFormat="1" applyFont="1" applyBorder="1" applyAlignment="1" applyProtection="1">
      <alignment vertical="center"/>
    </xf>
    <xf numFmtId="186" fontId="0" fillId="0" borderId="0" xfId="0" applyNumberFormat="1" applyFont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left" vertical="top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179" fontId="4" fillId="5" borderId="46" xfId="0" applyNumberFormat="1" applyFont="1" applyFill="1" applyBorder="1" applyAlignment="1" applyProtection="1">
      <alignment horizontal="center" vertical="center"/>
      <protection locked="0"/>
    </xf>
    <xf numFmtId="179" fontId="4" fillId="5" borderId="49" xfId="0" applyNumberFormat="1" applyFont="1" applyFill="1" applyBorder="1" applyAlignment="1" applyProtection="1">
      <alignment horizontal="center" vertical="center"/>
      <protection locked="0"/>
    </xf>
    <xf numFmtId="179" fontId="4" fillId="5" borderId="50" xfId="0" applyNumberFormat="1" applyFont="1" applyFill="1" applyBorder="1" applyAlignment="1" applyProtection="1">
      <alignment horizontal="center" vertical="center"/>
      <protection locked="0"/>
    </xf>
    <xf numFmtId="176" fontId="4" fillId="3" borderId="16" xfId="1" applyNumberFormat="1" applyFont="1" applyFill="1" applyBorder="1" applyAlignment="1" applyProtection="1">
      <alignment vertical="center" shrinkToFit="1"/>
      <protection hidden="1"/>
    </xf>
    <xf numFmtId="0" fontId="5" fillId="0" borderId="68" xfId="0" applyFont="1" applyBorder="1" applyAlignment="1" applyProtection="1">
      <alignment vertical="top" wrapText="1"/>
      <protection hidden="1"/>
    </xf>
    <xf numFmtId="0" fontId="0" fillId="0" borderId="47" xfId="0" applyFont="1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7" xfId="0" applyBorder="1" applyProtection="1">
      <alignment vertical="center"/>
    </xf>
    <xf numFmtId="38" fontId="0" fillId="0" borderId="27" xfId="0" applyNumberFormat="1" applyBorder="1" applyAlignment="1" applyProtection="1">
      <alignment vertical="center" shrinkToFit="1"/>
    </xf>
    <xf numFmtId="38" fontId="0" fillId="0" borderId="26" xfId="0" applyNumberFormat="1" applyBorder="1" applyAlignment="1" applyProtection="1">
      <alignment vertical="center" shrinkToFit="1"/>
    </xf>
    <xf numFmtId="0" fontId="0" fillId="0" borderId="69" xfId="0" applyFont="1" applyBorder="1" applyAlignment="1" applyProtection="1">
      <alignment vertical="center"/>
    </xf>
    <xf numFmtId="181" fontId="0" fillId="0" borderId="70" xfId="0" applyNumberFormat="1" applyFont="1" applyBorder="1" applyProtection="1">
      <alignment vertical="center"/>
    </xf>
    <xf numFmtId="1" fontId="0" fillId="0" borderId="27" xfId="0" applyNumberFormat="1" applyBorder="1" applyProtection="1">
      <alignment vertical="center"/>
    </xf>
    <xf numFmtId="1" fontId="0" fillId="0" borderId="26" xfId="0" applyNumberFormat="1" applyBorder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13" fillId="0" borderId="59" xfId="0" applyFont="1" applyBorder="1" applyAlignment="1" applyProtection="1">
      <alignment horizontal="center" vertical="center"/>
    </xf>
    <xf numFmtId="0" fontId="13" fillId="0" borderId="70" xfId="0" applyFont="1" applyBorder="1" applyAlignment="1" applyProtection="1">
      <alignment horizontal="center" vertical="center"/>
    </xf>
    <xf numFmtId="187" fontId="0" fillId="0" borderId="26" xfId="0" applyNumberFormat="1" applyFont="1" applyBorder="1" applyAlignment="1" applyProtection="1">
      <alignment vertical="center" shrinkToFit="1"/>
    </xf>
    <xf numFmtId="0" fontId="0" fillId="0" borderId="32" xfId="0" applyBorder="1" applyAlignment="1" applyProtection="1">
      <alignment vertical="center"/>
    </xf>
    <xf numFmtId="0" fontId="0" fillId="0" borderId="16" xfId="0" applyBorder="1" applyProtection="1">
      <alignment vertical="center"/>
    </xf>
    <xf numFmtId="38" fontId="0" fillId="0" borderId="16" xfId="0" applyNumberFormat="1" applyBorder="1" applyAlignment="1" applyProtection="1">
      <alignment vertical="center" shrinkToFit="1"/>
    </xf>
    <xf numFmtId="38" fontId="0" fillId="0" borderId="31" xfId="0" applyNumberFormat="1" applyBorder="1" applyAlignment="1" applyProtection="1">
      <alignment vertical="center" shrinkToFit="1"/>
    </xf>
    <xf numFmtId="176" fontId="11" fillId="0" borderId="0" xfId="0" applyNumberFormat="1" applyFont="1" applyBorder="1" applyAlignment="1" applyProtection="1">
      <alignment wrapText="1"/>
    </xf>
    <xf numFmtId="176" fontId="11" fillId="0" borderId="40" xfId="0" applyNumberFormat="1" applyFont="1" applyBorder="1" applyAlignment="1" applyProtection="1">
      <alignment wrapText="1"/>
    </xf>
    <xf numFmtId="183" fontId="0" fillId="0" borderId="16" xfId="0" applyNumberFormat="1" applyBorder="1" applyProtection="1">
      <alignment vertical="center"/>
    </xf>
    <xf numFmtId="183" fontId="4" fillId="0" borderId="16" xfId="0" applyNumberFormat="1" applyFont="1" applyBorder="1" applyAlignment="1" applyProtection="1">
      <alignment vertical="center"/>
    </xf>
    <xf numFmtId="183" fontId="4" fillId="0" borderId="37" xfId="0" applyNumberFormat="1" applyFont="1" applyBorder="1" applyAlignment="1" applyProtection="1">
      <alignment vertical="center"/>
    </xf>
    <xf numFmtId="0" fontId="0" fillId="0" borderId="49" xfId="0" applyFont="1" applyBorder="1" applyAlignment="1" applyProtection="1">
      <alignment vertical="center"/>
    </xf>
    <xf numFmtId="181" fontId="0" fillId="0" borderId="36" xfId="0" applyNumberFormat="1" applyFont="1" applyBorder="1" applyProtection="1">
      <alignment vertical="center"/>
    </xf>
    <xf numFmtId="1" fontId="0" fillId="0" borderId="16" xfId="0" applyNumberFormat="1" applyBorder="1" applyProtection="1">
      <alignment vertical="center"/>
    </xf>
    <xf numFmtId="1" fontId="0" fillId="0" borderId="31" xfId="0" applyNumberFormat="1" applyBorder="1" applyProtection="1">
      <alignment vertical="center"/>
    </xf>
    <xf numFmtId="0" fontId="4" fillId="0" borderId="71" xfId="0" applyFont="1" applyFill="1" applyBorder="1" applyAlignment="1" applyProtection="1">
      <alignment horizontal="center" vertical="center"/>
      <protection hidden="1"/>
    </xf>
    <xf numFmtId="10" fontId="14" fillId="5" borderId="70" xfId="0" applyNumberFormat="1" applyFont="1" applyFill="1" applyBorder="1" applyAlignment="1" applyProtection="1">
      <alignment horizontal="center" vertical="center"/>
      <protection hidden="1"/>
    </xf>
    <xf numFmtId="10" fontId="14" fillId="5" borderId="27" xfId="0" applyNumberFormat="1" applyFont="1" applyFill="1" applyBorder="1" applyAlignment="1" applyProtection="1">
      <alignment horizontal="center" vertical="center"/>
      <protection hidden="1"/>
    </xf>
    <xf numFmtId="10" fontId="14" fillId="5" borderId="26" xfId="0" applyNumberFormat="1" applyFont="1" applyFill="1" applyBorder="1" applyAlignment="1" applyProtection="1">
      <alignment horizontal="center" vertical="center"/>
      <protection hidden="1"/>
    </xf>
    <xf numFmtId="0" fontId="13" fillId="0" borderId="72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184" fontId="0" fillId="0" borderId="31" xfId="0" applyNumberFormat="1" applyFont="1" applyBorder="1" applyAlignment="1" applyProtection="1">
      <alignment vertical="center" shrinkToFit="1"/>
    </xf>
    <xf numFmtId="183" fontId="15" fillId="0" borderId="44" xfId="0" applyNumberFormat="1" applyFont="1" applyBorder="1" applyAlignment="1" applyProtection="1">
      <alignment vertical="center" shrinkToFit="1"/>
    </xf>
    <xf numFmtId="183" fontId="15" fillId="0" borderId="30" xfId="0" applyNumberFormat="1" applyFont="1" applyBorder="1" applyAlignment="1" applyProtection="1">
      <alignment vertical="center" shrinkToFit="1"/>
    </xf>
    <xf numFmtId="10" fontId="14" fillId="5" borderId="36" xfId="0" applyNumberFormat="1" applyFont="1" applyFill="1" applyBorder="1" applyAlignment="1" applyProtection="1">
      <alignment horizontal="center" vertical="center"/>
      <protection hidden="1"/>
    </xf>
    <xf numFmtId="10" fontId="14" fillId="5" borderId="16" xfId="0" applyNumberFormat="1" applyFont="1" applyFill="1" applyBorder="1" applyAlignment="1" applyProtection="1">
      <alignment horizontal="center" vertical="center"/>
      <protection hidden="1"/>
    </xf>
    <xf numFmtId="10" fontId="14" fillId="5" borderId="31" xfId="0" applyNumberFormat="1" applyFont="1" applyFill="1" applyBorder="1" applyAlignment="1" applyProtection="1">
      <alignment horizontal="center" vertical="center"/>
      <protection hidden="1"/>
    </xf>
    <xf numFmtId="182" fontId="0" fillId="0" borderId="31" xfId="0" applyNumberFormat="1" applyFont="1" applyBorder="1" applyAlignment="1" applyProtection="1">
      <alignment vertical="center" shrinkToFit="1"/>
    </xf>
    <xf numFmtId="0" fontId="0" fillId="0" borderId="62" xfId="0" applyBorder="1" applyAlignment="1" applyProtection="1">
      <alignment vertical="center"/>
    </xf>
    <xf numFmtId="0" fontId="0" fillId="0" borderId="55" xfId="0" applyBorder="1" applyProtection="1">
      <alignment vertical="center"/>
    </xf>
    <xf numFmtId="38" fontId="0" fillId="0" borderId="55" xfId="0" applyNumberFormat="1" applyBorder="1" applyAlignment="1" applyProtection="1">
      <alignment vertical="center" shrinkToFit="1"/>
    </xf>
    <xf numFmtId="38" fontId="0" fillId="0" borderId="57" xfId="0" applyNumberFormat="1" applyBorder="1" applyAlignment="1" applyProtection="1">
      <alignment vertical="center" shrinkToFit="1"/>
    </xf>
    <xf numFmtId="183" fontId="0" fillId="0" borderId="17" xfId="0" applyNumberFormat="1" applyBorder="1" applyAlignment="1" applyProtection="1">
      <alignment horizontal="center" vertical="center" shrinkToFit="1"/>
    </xf>
    <xf numFmtId="183" fontId="0" fillId="0" borderId="34" xfId="0" applyNumberFormat="1" applyBorder="1" applyAlignment="1" applyProtection="1">
      <alignment horizontal="center" vertical="center" shrinkToFit="1"/>
    </xf>
    <xf numFmtId="176" fontId="14" fillId="5" borderId="46" xfId="0" applyNumberFormat="1" applyFont="1" applyFill="1" applyBorder="1" applyAlignment="1" applyProtection="1">
      <alignment horizontal="center" vertical="center"/>
      <protection hidden="1"/>
    </xf>
    <xf numFmtId="176" fontId="14" fillId="5" borderId="30" xfId="0" applyNumberFormat="1" applyFont="1" applyFill="1" applyBorder="1" applyAlignment="1" applyProtection="1">
      <alignment horizontal="center" vertical="center"/>
      <protection hidden="1"/>
    </xf>
    <xf numFmtId="176" fontId="14" fillId="5" borderId="39" xfId="0" applyNumberFormat="1" applyFont="1" applyFill="1" applyBorder="1" applyAlignment="1" applyProtection="1">
      <alignment horizontal="center" vertical="center"/>
      <protection hidden="1"/>
    </xf>
    <xf numFmtId="0" fontId="0" fillId="0" borderId="26" xfId="0" applyBorder="1" applyProtection="1">
      <alignment vertical="center"/>
    </xf>
    <xf numFmtId="183" fontId="15" fillId="0" borderId="17" xfId="0" applyNumberFormat="1" applyFont="1" applyBorder="1" applyAlignment="1" applyProtection="1">
      <alignment vertical="center" shrinkToFit="1"/>
    </xf>
    <xf numFmtId="183" fontId="15" fillId="0" borderId="34" xfId="0" applyNumberFormat="1" applyFont="1" applyBorder="1" applyAlignment="1" applyProtection="1">
      <alignment vertical="center" shrinkToFit="1"/>
    </xf>
    <xf numFmtId="0" fontId="12" fillId="0" borderId="73" xfId="0" applyFont="1" applyBorder="1" applyAlignment="1" applyProtection="1">
      <alignment vertical="center"/>
    </xf>
    <xf numFmtId="176" fontId="14" fillId="5" borderId="49" xfId="0" applyNumberFormat="1" applyFont="1" applyFill="1" applyBorder="1" applyAlignment="1" applyProtection="1">
      <alignment horizontal="center" vertical="center"/>
      <protection hidden="1"/>
    </xf>
    <xf numFmtId="176" fontId="14" fillId="5" borderId="34" xfId="0" applyNumberFormat="1" applyFont="1" applyFill="1" applyBorder="1" applyAlignment="1" applyProtection="1">
      <alignment horizontal="center" vertical="center"/>
      <protection hidden="1"/>
    </xf>
    <xf numFmtId="176" fontId="14" fillId="5" borderId="43" xfId="0" applyNumberFormat="1" applyFont="1" applyFill="1" applyBorder="1" applyAlignment="1" applyProtection="1">
      <alignment horizontal="center" vertical="center"/>
      <protection hidden="1"/>
    </xf>
    <xf numFmtId="0" fontId="0" fillId="0" borderId="31" xfId="0" applyBorder="1" applyProtection="1">
      <alignment vertical="center"/>
    </xf>
    <xf numFmtId="0" fontId="0" fillId="0" borderId="59" xfId="0" applyBorder="1" applyProtection="1">
      <alignment vertical="center"/>
    </xf>
    <xf numFmtId="0" fontId="0" fillId="0" borderId="16" xfId="0" applyBorder="1" applyAlignment="1" applyProtection="1">
      <alignment vertical="center" shrinkToFit="1"/>
    </xf>
    <xf numFmtId="0" fontId="0" fillId="0" borderId="34" xfId="0" applyBorder="1" applyAlignment="1" applyProtection="1">
      <alignment vertical="center" shrinkToFit="1"/>
    </xf>
    <xf numFmtId="0" fontId="0" fillId="0" borderId="17" xfId="0" applyBorder="1" applyAlignment="1" applyProtection="1">
      <alignment vertical="center" shrinkToFit="1"/>
    </xf>
    <xf numFmtId="0" fontId="6" fillId="0" borderId="64" xfId="0" applyNumberFormat="1" applyFont="1" applyBorder="1" applyProtection="1">
      <alignment vertical="center"/>
    </xf>
    <xf numFmtId="176" fontId="14" fillId="5" borderId="50" xfId="0" applyNumberFormat="1" applyFont="1" applyFill="1" applyBorder="1" applyAlignment="1" applyProtection="1">
      <alignment horizontal="center" vertical="center"/>
      <protection hidden="1"/>
    </xf>
    <xf numFmtId="176" fontId="14" fillId="5" borderId="22" xfId="0" applyNumberFormat="1" applyFont="1" applyFill="1" applyBorder="1" applyAlignment="1" applyProtection="1">
      <alignment horizontal="center" vertical="center"/>
      <protection hidden="1"/>
    </xf>
    <xf numFmtId="176" fontId="14" fillId="5" borderId="24" xfId="0" applyNumberFormat="1" applyFont="1" applyFill="1" applyBorder="1" applyAlignment="1" applyProtection="1">
      <alignment horizontal="center" vertical="center"/>
      <protection hidden="1"/>
    </xf>
    <xf numFmtId="0" fontId="13" fillId="0" borderId="64" xfId="0" applyFont="1" applyBorder="1" applyAlignment="1" applyProtection="1">
      <alignment horizontal="center" vertical="center"/>
    </xf>
    <xf numFmtId="0" fontId="13" fillId="0" borderId="54" xfId="0" applyFont="1" applyBorder="1" applyAlignment="1" applyProtection="1">
      <alignment horizontal="center" vertical="center"/>
    </xf>
    <xf numFmtId="182" fontId="0" fillId="0" borderId="57" xfId="0" applyNumberFormat="1" applyFont="1" applyBorder="1" applyAlignment="1" applyProtection="1">
      <alignment vertical="center" shrinkToFit="1"/>
    </xf>
    <xf numFmtId="0" fontId="0" fillId="0" borderId="74" xfId="0" applyBorder="1" applyAlignment="1" applyProtection="1">
      <alignment vertical="center"/>
    </xf>
    <xf numFmtId="0" fontId="0" fillId="0" borderId="55" xfId="0" applyBorder="1" applyAlignment="1" applyProtection="1">
      <alignment vertical="center" shrinkToFit="1"/>
    </xf>
    <xf numFmtId="0" fontId="0" fillId="0" borderId="57" xfId="0" applyBorder="1" applyProtection="1">
      <alignment vertical="center"/>
    </xf>
    <xf numFmtId="183" fontId="0" fillId="0" borderId="22" xfId="0" applyNumberFormat="1" applyBorder="1" applyAlignment="1" applyProtection="1">
      <alignment horizontal="center" vertical="center" shrinkToFit="1"/>
    </xf>
    <xf numFmtId="0" fontId="0" fillId="0" borderId="34" xfId="0" applyBorder="1" applyAlignment="1" applyProtection="1">
      <alignment horizontal="center" vertical="center" shrinkToFit="1"/>
    </xf>
    <xf numFmtId="0" fontId="13" fillId="0" borderId="75" xfId="0" applyFont="1" applyBorder="1" applyAlignment="1" applyProtection="1">
      <alignment horizontal="center" vertical="center"/>
    </xf>
    <xf numFmtId="0" fontId="13" fillId="0" borderId="76" xfId="0" applyFont="1" applyBorder="1" applyAlignment="1" applyProtection="1">
      <alignment horizontal="center" vertical="center"/>
    </xf>
    <xf numFmtId="182" fontId="0" fillId="0" borderId="77" xfId="0" applyNumberFormat="1" applyFont="1" applyBorder="1" applyAlignment="1" applyProtection="1">
      <alignment vertical="center" shrinkToFit="1"/>
    </xf>
    <xf numFmtId="0" fontId="0" fillId="0" borderId="78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38" fontId="0" fillId="0" borderId="7" xfId="1" applyFont="1" applyBorder="1" applyProtection="1">
      <alignment vertical="center"/>
    </xf>
    <xf numFmtId="38" fontId="0" fillId="0" borderId="9" xfId="1" applyFont="1" applyBorder="1" applyProtection="1">
      <alignment vertical="center"/>
    </xf>
    <xf numFmtId="183" fontId="15" fillId="0" borderId="34" xfId="0" applyNumberFormat="1" applyFont="1" applyBorder="1" applyAlignment="1" applyProtection="1">
      <alignment horizontal="center" vertical="center" shrinkToFit="1"/>
    </xf>
    <xf numFmtId="183" fontId="15" fillId="0" borderId="17" xfId="0" applyNumberFormat="1" applyFont="1" applyBorder="1" applyAlignment="1" applyProtection="1">
      <alignment horizontal="center" vertical="center" shrinkToFit="1"/>
    </xf>
    <xf numFmtId="0" fontId="17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176" fontId="14" fillId="5" borderId="17" xfId="0" applyNumberFormat="1" applyFont="1" applyFill="1" applyBorder="1" applyAlignment="1" applyProtection="1">
      <alignment horizontal="center" vertical="center"/>
      <protection hidden="1"/>
    </xf>
    <xf numFmtId="184" fontId="0" fillId="0" borderId="26" xfId="0" applyNumberFormat="1" applyFont="1" applyBorder="1" applyAlignment="1" applyProtection="1">
      <alignment vertical="center" shrinkToFit="1"/>
    </xf>
    <xf numFmtId="38" fontId="0" fillId="0" borderId="27" xfId="0" applyNumberFormat="1" applyBorder="1" applyProtection="1">
      <alignment vertical="center"/>
    </xf>
    <xf numFmtId="38" fontId="0" fillId="0" borderId="26" xfId="0" applyNumberFormat="1" applyBorder="1" applyProtection="1">
      <alignment vertical="center"/>
    </xf>
    <xf numFmtId="184" fontId="0" fillId="0" borderId="0" xfId="0" applyNumberFormat="1" applyFont="1" applyProtection="1">
      <alignment vertical="center"/>
    </xf>
    <xf numFmtId="185" fontId="0" fillId="0" borderId="16" xfId="0" applyNumberFormat="1" applyBorder="1" applyProtection="1">
      <alignment vertical="center"/>
    </xf>
    <xf numFmtId="38" fontId="0" fillId="0" borderId="16" xfId="1" applyFont="1" applyBorder="1" applyProtection="1">
      <alignment vertical="center"/>
    </xf>
    <xf numFmtId="38" fontId="0" fillId="0" borderId="31" xfId="1" applyFont="1" applyBorder="1" applyProtection="1">
      <alignment vertical="center"/>
    </xf>
    <xf numFmtId="176" fontId="14" fillId="5" borderId="74" xfId="0" applyNumberFormat="1" applyFont="1" applyFill="1" applyBorder="1" applyAlignment="1" applyProtection="1">
      <alignment horizontal="center" vertical="center"/>
      <protection hidden="1"/>
    </xf>
    <xf numFmtId="176" fontId="14" fillId="5" borderId="79" xfId="0" applyNumberFormat="1" applyFont="1" applyFill="1" applyBorder="1" applyAlignment="1" applyProtection="1">
      <alignment horizontal="center" vertical="center"/>
      <protection hidden="1"/>
    </xf>
    <xf numFmtId="176" fontId="14" fillId="5" borderId="80" xfId="0" applyNumberFormat="1" applyFont="1" applyFill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</xf>
    <xf numFmtId="0" fontId="13" fillId="0" borderId="81" xfId="0" applyFont="1" applyBorder="1" applyAlignment="1" applyProtection="1">
      <alignment horizontal="center" vertical="center"/>
    </xf>
    <xf numFmtId="183" fontId="0" fillId="0" borderId="23" xfId="0" applyNumberFormat="1" applyBorder="1" applyAlignment="1" applyProtection="1">
      <alignment horizontal="center" vertical="center" shrinkToFit="1"/>
    </xf>
    <xf numFmtId="181" fontId="0" fillId="0" borderId="16" xfId="0" applyNumberFormat="1" applyFont="1" applyBorder="1" applyProtection="1">
      <alignment vertical="center"/>
    </xf>
    <xf numFmtId="0" fontId="13" fillId="0" borderId="73" xfId="0" applyFont="1" applyBorder="1" applyAlignment="1" applyProtection="1">
      <alignment horizontal="center" vertical="center"/>
    </xf>
    <xf numFmtId="0" fontId="0" fillId="0" borderId="22" xfId="0" applyFont="1" applyBorder="1" applyProtection="1">
      <alignment vertical="center"/>
    </xf>
    <xf numFmtId="1" fontId="0" fillId="0" borderId="22" xfId="0" applyNumberFormat="1" applyFont="1" applyBorder="1" applyProtection="1">
      <alignment vertical="center"/>
    </xf>
    <xf numFmtId="0" fontId="0" fillId="0" borderId="82" xfId="0" applyFont="1" applyBorder="1" applyProtection="1">
      <alignment vertical="center"/>
    </xf>
    <xf numFmtId="0" fontId="0" fillId="0" borderId="83" xfId="0" applyFont="1" applyBorder="1" applyProtection="1">
      <alignment vertical="center"/>
    </xf>
    <xf numFmtId="0" fontId="0" fillId="0" borderId="84" xfId="0" applyFont="1" applyBorder="1" applyProtection="1">
      <alignment vertical="center"/>
    </xf>
    <xf numFmtId="0" fontId="0" fillId="0" borderId="85" xfId="0" applyFont="1" applyBorder="1" applyProtection="1">
      <alignment vertical="center"/>
    </xf>
    <xf numFmtId="1" fontId="0" fillId="0" borderId="0" xfId="0" applyNumberFormat="1" applyFont="1" applyProtection="1">
      <alignment vertical="center"/>
    </xf>
    <xf numFmtId="0" fontId="18" fillId="0" borderId="0" xfId="0" applyFont="1" applyBorder="1" applyProtection="1">
      <alignment vertical="center"/>
    </xf>
    <xf numFmtId="1" fontId="0" fillId="0" borderId="86" xfId="0" applyNumberFormat="1" applyFont="1" applyBorder="1" applyProtection="1">
      <alignment vertical="center"/>
    </xf>
    <xf numFmtId="186" fontId="0" fillId="0" borderId="55" xfId="0" applyNumberFormat="1" applyBorder="1" applyProtection="1">
      <alignment vertical="center"/>
    </xf>
    <xf numFmtId="1" fontId="0" fillId="0" borderId="55" xfId="0" applyNumberFormat="1" applyFont="1" applyBorder="1" applyProtection="1">
      <alignment vertical="center"/>
    </xf>
    <xf numFmtId="1" fontId="0" fillId="0" borderId="87" xfId="0" applyNumberFormat="1" applyFont="1" applyBorder="1" applyProtection="1">
      <alignment vertical="center"/>
    </xf>
    <xf numFmtId="0" fontId="0" fillId="0" borderId="88" xfId="0" applyFont="1" applyBorder="1" applyProtection="1">
      <alignment vertical="center"/>
    </xf>
    <xf numFmtId="0" fontId="0" fillId="0" borderId="89" xfId="0" applyFont="1" applyBorder="1" applyProtection="1">
      <alignment vertical="center"/>
    </xf>
    <xf numFmtId="38" fontId="0" fillId="0" borderId="55" xfId="1" applyFont="1" applyBorder="1" applyProtection="1">
      <alignment vertical="center"/>
    </xf>
    <xf numFmtId="38" fontId="0" fillId="0" borderId="57" xfId="1" applyFont="1" applyBorder="1" applyProtection="1">
      <alignment vertical="center"/>
    </xf>
    <xf numFmtId="0" fontId="0" fillId="0" borderId="47" xfId="0" applyFont="1" applyBorder="1" applyAlignment="1" applyProtection="1">
      <alignment vertical="center" wrapText="1"/>
    </xf>
    <xf numFmtId="0" fontId="0" fillId="0" borderId="78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47" xfId="0" applyFont="1" applyBorder="1" applyProtection="1">
      <alignment vertical="center"/>
    </xf>
    <xf numFmtId="0" fontId="0" fillId="0" borderId="25" xfId="0" applyBorder="1" applyProtection="1">
      <alignment vertical="center"/>
    </xf>
    <xf numFmtId="186" fontId="0" fillId="0" borderId="16" xfId="0" applyNumberFormat="1" applyBorder="1" applyProtection="1">
      <alignment vertical="center"/>
    </xf>
    <xf numFmtId="0" fontId="0" fillId="0" borderId="30" xfId="0" applyBorder="1" applyAlignment="1" applyProtection="1">
      <alignment vertical="center" shrinkToFit="1"/>
    </xf>
    <xf numFmtId="1" fontId="0" fillId="0" borderId="30" xfId="0" applyNumberFormat="1" applyFont="1" applyBorder="1" applyProtection="1">
      <alignment vertical="center"/>
    </xf>
    <xf numFmtId="181" fontId="0" fillId="0" borderId="27" xfId="0" applyNumberFormat="1" applyFont="1" applyBorder="1" applyProtection="1">
      <alignment vertical="center"/>
    </xf>
    <xf numFmtId="0" fontId="0" fillId="0" borderId="32" xfId="0" applyBorder="1" applyProtection="1">
      <alignment vertical="center"/>
    </xf>
    <xf numFmtId="0" fontId="0" fillId="0" borderId="62" xfId="0" applyBorder="1" applyProtection="1">
      <alignment vertical="center"/>
    </xf>
    <xf numFmtId="181" fontId="0" fillId="0" borderId="55" xfId="0" applyNumberFormat="1" applyFont="1" applyBorder="1" applyProtection="1">
      <alignment vertical="center"/>
    </xf>
    <xf numFmtId="179" fontId="0" fillId="0" borderId="0" xfId="0" applyNumberFormat="1" applyFont="1" applyProtection="1">
      <alignment vertical="center"/>
    </xf>
    <xf numFmtId="0" fontId="0" fillId="0" borderId="69" xfId="0" applyBorder="1" applyProtection="1">
      <alignment vertical="center"/>
    </xf>
    <xf numFmtId="0" fontId="0" fillId="0" borderId="49" xfId="0" applyBorder="1" applyProtection="1">
      <alignment vertical="center"/>
    </xf>
    <xf numFmtId="0" fontId="0" fillId="0" borderId="74" xfId="0" applyBorder="1" applyProtection="1">
      <alignment vertical="center"/>
    </xf>
    <xf numFmtId="0" fontId="0" fillId="0" borderId="63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7" xfId="0" applyFont="1" applyBorder="1" applyProtection="1">
      <alignment vertical="center"/>
    </xf>
    <xf numFmtId="0" fontId="0" fillId="0" borderId="9" xfId="0" applyFont="1" applyBorder="1" applyProtection="1">
      <alignment vertical="center"/>
    </xf>
    <xf numFmtId="0" fontId="5" fillId="0" borderId="63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8" fillId="0" borderId="63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0" fillId="0" borderId="42" xfId="0" applyFont="1" applyBorder="1" applyAlignment="1" applyProtection="1">
      <alignment vertical="center" wrapText="1"/>
    </xf>
    <xf numFmtId="0" fontId="0" fillId="0" borderId="30" xfId="0" applyBorder="1" applyProtection="1">
      <alignment vertical="center"/>
    </xf>
    <xf numFmtId="1" fontId="0" fillId="0" borderId="13" xfId="0" applyNumberFormat="1" applyBorder="1" applyProtection="1">
      <alignment vertical="center"/>
    </xf>
    <xf numFmtId="181" fontId="0" fillId="0" borderId="90" xfId="0" applyNumberFormat="1" applyFont="1" applyBorder="1" applyProtection="1">
      <alignment vertical="center"/>
    </xf>
    <xf numFmtId="0" fontId="0" fillId="0" borderId="24" xfId="0" applyBorder="1" applyProtection="1">
      <alignment vertical="center"/>
    </xf>
  </cellXfs>
  <cellStyles count="2">
    <cellStyle name="標準" xfId="0" builtinId="0"/>
    <cellStyle name="桁区切り" xfId="1" builtinId="6"/>
  </cellStyles>
  <dxfs count="3">
    <dxf>
      <numFmt numFmtId="188" formatCode="&quot;翌&quot;#,##0"/>
      <fill>
        <patternFill patternType="solid">
          <bgColor theme="9" tint="0.4"/>
        </patternFill>
      </fill>
    </dxf>
    <dxf>
      <numFmt numFmtId="188" formatCode="&quot;翌&quot;#,##0"/>
      <fill>
        <patternFill patternType="solid">
          <bgColor theme="9" tint="0.4"/>
        </patternFill>
      </fill>
    </dxf>
    <dxf>
      <numFmt numFmtId="188" formatCode="&quot;翌&quot;#,##0"/>
      <fill>
        <patternFill patternType="solid">
          <bgColor theme="9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276225</xdr:colOff>
      <xdr:row>3</xdr:row>
      <xdr:rowOff>180340</xdr:rowOff>
    </xdr:from>
    <xdr:to xmlns:xdr="http://schemas.openxmlformats.org/drawingml/2006/spreadsheetDrawing">
      <xdr:col>20</xdr:col>
      <xdr:colOff>114300</xdr:colOff>
      <xdr:row>7</xdr:row>
      <xdr:rowOff>152400</xdr:rowOff>
    </xdr:to>
    <xdr:sp macro="" textlink="">
      <xdr:nvSpPr>
        <xdr:cNvPr id="2" name="正方形/長方形 1"/>
        <xdr:cNvSpPr/>
      </xdr:nvSpPr>
      <xdr:spPr>
        <a:xfrm>
          <a:off x="6562725" y="723265"/>
          <a:ext cx="1552575" cy="9055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276225</xdr:colOff>
      <xdr:row>3</xdr:row>
      <xdr:rowOff>180340</xdr:rowOff>
    </xdr:from>
    <xdr:to xmlns:xdr="http://schemas.openxmlformats.org/drawingml/2006/spreadsheetDrawing">
      <xdr:col>20</xdr:col>
      <xdr:colOff>114300</xdr:colOff>
      <xdr:row>7</xdr:row>
      <xdr:rowOff>152400</xdr:rowOff>
    </xdr:to>
    <xdr:sp macro="" textlink="">
      <xdr:nvSpPr>
        <xdr:cNvPr id="2" name="正方形/長方形 1"/>
        <xdr:cNvSpPr/>
      </xdr:nvSpPr>
      <xdr:spPr>
        <a:xfrm>
          <a:off x="6562725" y="723265"/>
          <a:ext cx="1552575" cy="9055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FZ58"/>
  <sheetViews>
    <sheetView showGridLines="0" tabSelected="1" zoomScaleSheetLayoutView="100" workbookViewId="0"/>
  </sheetViews>
  <sheetFormatPr defaultColWidth="0" defaultRowHeight="19.5" customHeight="1" zeroHeight="1"/>
  <cols>
    <col min="1" max="2" width="2.5" style="1" customWidth="1"/>
    <col min="3" max="3" width="17.5" style="1" customWidth="1"/>
    <col min="4" max="19" width="5" style="1" customWidth="1"/>
    <col min="20" max="21" width="2.5" style="1" customWidth="1"/>
    <col min="22" max="32" width="9" style="1" hidden="1" customWidth="1"/>
    <col min="33" max="42" width="11.25" style="1" hidden="1" customWidth="1"/>
    <col min="43" max="44" width="9" style="1" hidden="1" customWidth="1"/>
    <col min="45" max="48" width="11.25" style="1" hidden="1" customWidth="1"/>
    <col min="49" max="49" width="12.375" style="1" hidden="1" customWidth="1"/>
    <col min="50" max="53" width="11.25" style="1" hidden="1" customWidth="1"/>
    <col min="54" max="54" width="12.375" style="1" hidden="1" customWidth="1"/>
    <col min="55" max="55" width="12.375" style="1" hidden="1" customWidth="1" collapsed="1"/>
    <col min="56" max="57" width="5.875" style="1" hidden="1" customWidth="1"/>
    <col min="58" max="58" width="5.875" style="1" hidden="1" customWidth="1" collapsed="1"/>
    <col min="59" max="59" width="5.875" style="1" hidden="1" customWidth="1"/>
    <col min="60" max="63" width="5.875" style="1" hidden="1" customWidth="1" collapsed="1"/>
    <col min="64" max="64" width="11.125" style="1" hidden="1" bestFit="1" customWidth="1"/>
    <col min="65" max="65" width="9.125" style="1" hidden="1" bestFit="1" customWidth="1"/>
    <col min="66" max="66" width="11.125" style="1" hidden="1" bestFit="1" customWidth="1"/>
    <col min="67" max="67" width="5.875" style="1" hidden="1" customWidth="1"/>
    <col min="68" max="72" width="7.375" style="1" hidden="1" customWidth="1"/>
    <col min="73" max="89" width="5.875" style="1" hidden="1" customWidth="1"/>
    <col min="90" max="90" width="6.875" style="1" hidden="1" bestFit="1" customWidth="1"/>
    <col min="91" max="169" width="5.875" style="1" hidden="1" customWidth="1"/>
    <col min="170" max="170" width="6" style="1" hidden="1" bestFit="1" customWidth="1"/>
    <col min="171" max="181" width="5.875" style="1" hidden="1" customWidth="1"/>
    <col min="182" max="182" width="6" style="1" hidden="1" bestFit="1" customWidth="1"/>
    <col min="183" max="16384" width="5.875" style="1" hidden="1" customWidth="1"/>
  </cols>
  <sheetData>
    <row r="1" spans="2:182" ht="20.2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22"/>
      <c r="N1" s="122"/>
      <c r="O1" s="122"/>
      <c r="P1" s="143"/>
      <c r="Q1" s="143"/>
      <c r="R1" s="157"/>
      <c r="S1" s="143"/>
      <c r="T1" s="143" t="str">
        <f>設定!T1</f>
        <v>賦課年度　令和8 年度</v>
      </c>
      <c r="U1" s="2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  <c r="FH1" s="175"/>
      <c r="FI1" s="175"/>
      <c r="FJ1" s="175"/>
      <c r="FK1" s="175"/>
      <c r="FL1" s="175"/>
      <c r="FM1" s="175"/>
      <c r="FN1" s="175"/>
      <c r="FO1" s="175"/>
      <c r="FP1" s="175"/>
      <c r="FQ1" s="175"/>
      <c r="FR1" s="175"/>
      <c r="FS1" s="175"/>
      <c r="FT1" s="175"/>
      <c r="FU1" s="175"/>
      <c r="FV1" s="175"/>
      <c r="FW1" s="175"/>
      <c r="FX1" s="175"/>
      <c r="FY1" s="175"/>
      <c r="FZ1" s="175"/>
    </row>
    <row r="2" spans="2:182" ht="11.25" customHeight="1">
      <c r="B2" s="3" t="s">
        <v>46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175"/>
      <c r="W2" s="182"/>
      <c r="X2" s="182"/>
      <c r="Y2" s="182"/>
      <c r="Z2" s="182"/>
      <c r="AA2" s="182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</row>
    <row r="3" spans="2:182" ht="11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175"/>
      <c r="W3" s="182"/>
      <c r="X3" s="182"/>
      <c r="Y3" s="182"/>
      <c r="Z3" s="182"/>
      <c r="AA3" s="182"/>
      <c r="AB3" s="175"/>
      <c r="AC3" s="208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</row>
    <row r="4" spans="2:182" ht="19.5" customHeight="1">
      <c r="B4" s="2"/>
      <c r="C4" s="8" t="s">
        <v>48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74"/>
      <c r="W4" s="183"/>
      <c r="X4" s="183"/>
      <c r="Y4" s="183"/>
      <c r="Z4" s="183"/>
      <c r="AA4" s="183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</row>
    <row r="5" spans="2:182" ht="18" customHeight="1">
      <c r="B5" s="2"/>
      <c r="C5" s="9"/>
      <c r="D5" s="34" t="s">
        <v>16</v>
      </c>
      <c r="E5" s="34"/>
      <c r="F5" s="34"/>
      <c r="G5" s="72"/>
      <c r="H5" s="72" t="s">
        <v>22</v>
      </c>
      <c r="I5" s="72"/>
      <c r="J5" s="72"/>
      <c r="K5" s="72"/>
      <c r="L5" s="72" t="s">
        <v>24</v>
      </c>
      <c r="M5" s="72"/>
      <c r="N5" s="72"/>
      <c r="O5" s="134"/>
      <c r="P5" s="2"/>
      <c r="Q5" s="151" t="s">
        <v>76</v>
      </c>
      <c r="R5" s="2"/>
      <c r="S5" s="2"/>
      <c r="T5" s="2"/>
      <c r="U5" s="2"/>
      <c r="V5" s="174"/>
      <c r="W5" s="184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</row>
    <row r="6" spans="2:182" ht="18" customHeight="1">
      <c r="B6" s="2"/>
      <c r="C6" s="10" t="s">
        <v>27</v>
      </c>
      <c r="D6" s="35">
        <f>設定!D6</f>
        <v>7.8200000000000006e-002</v>
      </c>
      <c r="E6" s="35"/>
      <c r="F6" s="35"/>
      <c r="G6" s="73"/>
      <c r="H6" s="84">
        <f>設定!H6</f>
        <v>47514</v>
      </c>
      <c r="I6" s="84"/>
      <c r="J6" s="84"/>
      <c r="K6" s="84"/>
      <c r="L6" s="84">
        <f>設定!L6</f>
        <v>670000</v>
      </c>
      <c r="M6" s="84"/>
      <c r="N6" s="84"/>
      <c r="O6" s="135"/>
      <c r="P6" s="2"/>
      <c r="Q6" s="152"/>
      <c r="R6" s="8" t="s">
        <v>74</v>
      </c>
      <c r="S6" s="2"/>
      <c r="T6" s="2"/>
      <c r="U6" s="2"/>
      <c r="V6" s="174"/>
      <c r="W6" s="21"/>
      <c r="X6" s="196"/>
      <c r="Y6" s="196"/>
      <c r="Z6" s="206"/>
      <c r="AA6" s="206"/>
      <c r="AB6" s="206"/>
      <c r="AC6" s="206"/>
      <c r="AD6" s="206"/>
      <c r="AE6" s="206"/>
      <c r="AF6" s="206"/>
      <c r="AG6" s="206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</row>
    <row r="7" spans="2:182" ht="18" customHeight="1">
      <c r="B7" s="2"/>
      <c r="C7" s="11" t="s">
        <v>15</v>
      </c>
      <c r="D7" s="36">
        <f>設定!D7</f>
        <v>2.75e-002</v>
      </c>
      <c r="E7" s="36"/>
      <c r="F7" s="36"/>
      <c r="G7" s="74"/>
      <c r="H7" s="85">
        <f>設定!H7</f>
        <v>16583</v>
      </c>
      <c r="I7" s="85"/>
      <c r="J7" s="85"/>
      <c r="K7" s="85"/>
      <c r="L7" s="85">
        <f>設定!L7</f>
        <v>260000</v>
      </c>
      <c r="M7" s="85"/>
      <c r="N7" s="85"/>
      <c r="O7" s="136"/>
      <c r="P7" s="2"/>
      <c r="Q7" s="8" t="s">
        <v>75</v>
      </c>
      <c r="R7" s="2"/>
      <c r="S7" s="2"/>
      <c r="T7" s="2"/>
      <c r="U7" s="2"/>
      <c r="V7" s="174"/>
      <c r="W7" s="21"/>
      <c r="X7" s="196"/>
      <c r="Y7" s="196"/>
      <c r="Z7" s="206"/>
      <c r="AA7" s="206"/>
      <c r="AB7" s="206"/>
      <c r="AC7" s="206"/>
      <c r="AD7" s="206"/>
      <c r="AE7" s="206"/>
      <c r="AF7" s="206"/>
      <c r="AG7" s="206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</row>
    <row r="8" spans="2:182" ht="18" customHeight="1">
      <c r="B8" s="2"/>
      <c r="C8" s="12" t="s">
        <v>28</v>
      </c>
      <c r="D8" s="37">
        <f>設定!D8</f>
        <v>2.4299999999999999e-002</v>
      </c>
      <c r="E8" s="37"/>
      <c r="F8" s="37"/>
      <c r="G8" s="75"/>
      <c r="H8" s="86">
        <f>設定!H8</f>
        <v>17262</v>
      </c>
      <c r="I8" s="86"/>
      <c r="J8" s="86"/>
      <c r="K8" s="86"/>
      <c r="L8" s="86">
        <f>設定!L8</f>
        <v>170000</v>
      </c>
      <c r="M8" s="86"/>
      <c r="N8" s="86"/>
      <c r="O8" s="137"/>
      <c r="P8" s="2"/>
      <c r="Q8" s="2"/>
      <c r="R8" s="2"/>
      <c r="S8" s="2"/>
      <c r="T8" s="2"/>
      <c r="U8" s="2"/>
      <c r="V8" s="174"/>
      <c r="W8" s="21"/>
      <c r="X8" s="196"/>
      <c r="Y8" s="196"/>
      <c r="Z8" s="206"/>
      <c r="AA8" s="206"/>
      <c r="AB8" s="206"/>
      <c r="AC8" s="206"/>
      <c r="AD8" s="206"/>
      <c r="AE8" s="206"/>
      <c r="AF8" s="206"/>
      <c r="AG8" s="206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</row>
    <row r="9" spans="2:182" ht="18" customHeight="1">
      <c r="B9" s="2"/>
      <c r="C9" s="13" t="s">
        <v>123</v>
      </c>
      <c r="D9" s="38">
        <f>設定!D9</f>
        <v>3.0000000000000001e-003</v>
      </c>
      <c r="E9" s="53"/>
      <c r="F9" s="53"/>
      <c r="G9" s="53"/>
      <c r="H9" s="87">
        <f>設定!H9</f>
        <v>1931</v>
      </c>
      <c r="I9" s="87"/>
      <c r="J9" s="87"/>
      <c r="K9" s="87"/>
      <c r="L9" s="87">
        <f>設定!L9</f>
        <v>30000</v>
      </c>
      <c r="M9" s="87"/>
      <c r="N9" s="87"/>
      <c r="O9" s="138"/>
      <c r="P9" s="2"/>
      <c r="Q9" s="2"/>
      <c r="R9" s="2"/>
      <c r="S9" s="2"/>
      <c r="T9" s="2"/>
      <c r="U9" s="2"/>
      <c r="V9" s="175"/>
      <c r="W9" s="185"/>
      <c r="X9" s="197"/>
      <c r="Y9" s="197"/>
      <c r="Z9" s="207"/>
      <c r="AA9" s="207"/>
      <c r="AB9" s="207"/>
      <c r="AC9" s="207"/>
      <c r="AD9" s="207"/>
      <c r="AE9" s="207"/>
      <c r="AF9" s="207"/>
      <c r="AG9" s="207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</row>
    <row r="10" spans="2:182" ht="18.75" customHeight="1">
      <c r="B10" s="2"/>
      <c r="C10" s="14" t="s">
        <v>21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144"/>
      <c r="Q10" s="144"/>
      <c r="R10" s="144"/>
      <c r="S10" s="144"/>
      <c r="T10" s="2"/>
      <c r="U10" s="2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</row>
    <row r="11" spans="2:182" ht="3.75" customHeight="1">
      <c r="B11" s="4"/>
      <c r="C11" s="15"/>
      <c r="D11" s="40"/>
      <c r="E11" s="40"/>
      <c r="F11" s="40"/>
      <c r="G11" s="40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168"/>
      <c r="U11" s="2"/>
      <c r="V11" s="174"/>
      <c r="W11" s="186"/>
      <c r="X11" s="186"/>
      <c r="Y11" s="186"/>
      <c r="Z11" s="186"/>
      <c r="AA11" s="186"/>
      <c r="AB11" s="186"/>
      <c r="AC11" s="186"/>
      <c r="AD11" s="186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</row>
    <row r="12" spans="2:182" ht="19.5" customHeight="1">
      <c r="B12" s="5"/>
      <c r="C12" s="16" t="s">
        <v>44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9"/>
      <c r="U12" s="2"/>
      <c r="V12" s="174"/>
      <c r="W12" s="187"/>
      <c r="X12" s="198"/>
      <c r="Y12" s="187"/>
      <c r="Z12" s="198"/>
      <c r="AA12" s="187"/>
      <c r="AB12" s="198"/>
      <c r="AC12" s="187"/>
      <c r="AD12" s="187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</row>
    <row r="13" spans="2:182" ht="14.25">
      <c r="B13" s="5"/>
      <c r="C13" s="17"/>
      <c r="D13" s="41" t="s">
        <v>94</v>
      </c>
      <c r="E13" s="54"/>
      <c r="F13" s="54"/>
      <c r="G13" s="72" t="s">
        <v>90</v>
      </c>
      <c r="H13" s="72"/>
      <c r="I13" s="72"/>
      <c r="J13" s="72" t="s">
        <v>0</v>
      </c>
      <c r="K13" s="72"/>
      <c r="L13" s="72"/>
      <c r="M13" s="123" t="s">
        <v>59</v>
      </c>
      <c r="N13" s="123"/>
      <c r="O13" s="123" t="s">
        <v>62</v>
      </c>
      <c r="P13" s="123"/>
      <c r="Q13" s="123" t="s">
        <v>38</v>
      </c>
      <c r="R13" s="158"/>
      <c r="S13" s="162" t="s">
        <v>57</v>
      </c>
      <c r="T13" s="169"/>
      <c r="U13" s="2"/>
      <c r="V13" s="174"/>
      <c r="W13" s="174"/>
      <c r="X13" s="174"/>
      <c r="Y13" s="174"/>
      <c r="Z13" s="174"/>
      <c r="AA13" s="174"/>
      <c r="AB13" s="174"/>
      <c r="AC13" s="174"/>
      <c r="AD13" s="209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4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</row>
    <row r="14" spans="2:182" ht="15">
      <c r="B14" s="5"/>
      <c r="C14" s="17"/>
      <c r="D14" s="42" t="s">
        <v>91</v>
      </c>
      <c r="E14" s="55" t="s">
        <v>92</v>
      </c>
      <c r="F14" s="55" t="s">
        <v>47</v>
      </c>
      <c r="G14" s="72"/>
      <c r="H14" s="72"/>
      <c r="I14" s="72"/>
      <c r="J14" s="72"/>
      <c r="K14" s="72"/>
      <c r="L14" s="72"/>
      <c r="M14" s="123"/>
      <c r="N14" s="123"/>
      <c r="O14" s="123"/>
      <c r="P14" s="123"/>
      <c r="Q14" s="123"/>
      <c r="R14" s="158"/>
      <c r="S14" s="162"/>
      <c r="T14" s="170"/>
      <c r="U14" s="2"/>
      <c r="V14" s="174"/>
      <c r="W14" s="174"/>
      <c r="X14" s="174"/>
      <c r="Y14" s="174"/>
      <c r="Z14" s="174"/>
      <c r="AA14" s="174"/>
      <c r="AB14" s="174"/>
      <c r="AC14" s="174"/>
      <c r="AD14" s="209"/>
      <c r="AE14" s="174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2"/>
      <c r="AQ14" s="174"/>
      <c r="AR14" s="174"/>
      <c r="AS14" s="211"/>
      <c r="AT14" s="211"/>
      <c r="AU14" s="211"/>
      <c r="AV14" s="211"/>
      <c r="AW14" s="212"/>
      <c r="AX14" s="211"/>
      <c r="AY14" s="211"/>
      <c r="AZ14" s="211"/>
      <c r="BA14" s="211"/>
      <c r="BB14" s="212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4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</row>
    <row r="15" spans="2:182" ht="21" customHeight="1">
      <c r="B15" s="5"/>
      <c r="C15" s="18" t="s">
        <v>1</v>
      </c>
      <c r="D15" s="43"/>
      <c r="E15" s="56"/>
      <c r="F15" s="66">
        <f>設定!F15</f>
        <v>0</v>
      </c>
      <c r="G15" s="76"/>
      <c r="H15" s="89"/>
      <c r="I15" s="97"/>
      <c r="J15" s="102">
        <f>設定!J15</f>
        <v>0</v>
      </c>
      <c r="K15" s="110"/>
      <c r="L15" s="117"/>
      <c r="M15" s="124"/>
      <c r="N15" s="124"/>
      <c r="O15" s="124"/>
      <c r="P15" s="124"/>
      <c r="Q15" s="124"/>
      <c r="R15" s="159"/>
      <c r="S15" s="163"/>
      <c r="T15" s="170"/>
      <c r="U15" s="2"/>
      <c r="V15" s="176"/>
      <c r="W15" s="176"/>
      <c r="X15" s="176"/>
      <c r="Y15" s="176"/>
      <c r="Z15" s="174"/>
      <c r="AA15" s="174"/>
      <c r="AB15" s="174"/>
      <c r="AC15" s="174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4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</row>
    <row r="16" spans="2:182" ht="21" customHeight="1">
      <c r="B16" s="5"/>
      <c r="C16" s="19" t="s">
        <v>5</v>
      </c>
      <c r="D16" s="44"/>
      <c r="E16" s="57"/>
      <c r="F16" s="67">
        <f>設定!F16</f>
        <v>0</v>
      </c>
      <c r="G16" s="77"/>
      <c r="H16" s="90"/>
      <c r="I16" s="98"/>
      <c r="J16" s="103">
        <f>設定!J16</f>
        <v>0</v>
      </c>
      <c r="K16" s="111"/>
      <c r="L16" s="111"/>
      <c r="M16" s="125"/>
      <c r="N16" s="125"/>
      <c r="O16" s="125"/>
      <c r="P16" s="125"/>
      <c r="Q16" s="153"/>
      <c r="R16" s="160"/>
      <c r="S16" s="164"/>
      <c r="T16" s="170"/>
      <c r="U16" s="2"/>
      <c r="V16" s="176"/>
      <c r="W16" s="176"/>
      <c r="X16" s="176"/>
      <c r="Y16" s="176"/>
      <c r="Z16" s="174"/>
      <c r="AA16" s="174"/>
      <c r="AB16" s="174"/>
      <c r="AC16" s="174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4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</row>
    <row r="17" spans="2:182" ht="21" customHeight="1">
      <c r="B17" s="5"/>
      <c r="C17" s="19" t="s">
        <v>7</v>
      </c>
      <c r="D17" s="44"/>
      <c r="E17" s="57"/>
      <c r="F17" s="67">
        <f>設定!F17</f>
        <v>0</v>
      </c>
      <c r="G17" s="77"/>
      <c r="H17" s="90"/>
      <c r="I17" s="98"/>
      <c r="J17" s="104">
        <f>設定!J17</f>
        <v>0</v>
      </c>
      <c r="K17" s="112"/>
      <c r="L17" s="112"/>
      <c r="M17" s="125"/>
      <c r="N17" s="125"/>
      <c r="O17" s="125"/>
      <c r="P17" s="125"/>
      <c r="Q17" s="153"/>
      <c r="R17" s="160"/>
      <c r="S17" s="164"/>
      <c r="T17" s="170"/>
      <c r="U17" s="2"/>
      <c r="V17" s="176"/>
      <c r="W17" s="176"/>
      <c r="X17" s="176"/>
      <c r="Y17" s="176"/>
      <c r="Z17" s="174"/>
      <c r="AA17" s="174"/>
      <c r="AB17" s="174"/>
      <c r="AC17" s="174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</row>
    <row r="18" spans="2:182" ht="21" customHeight="1">
      <c r="B18" s="5"/>
      <c r="C18" s="19" t="s">
        <v>9</v>
      </c>
      <c r="D18" s="44"/>
      <c r="E18" s="57"/>
      <c r="F18" s="67">
        <f>設定!F18</f>
        <v>0</v>
      </c>
      <c r="G18" s="77"/>
      <c r="H18" s="90"/>
      <c r="I18" s="98"/>
      <c r="J18" s="104">
        <f>設定!J18</f>
        <v>0</v>
      </c>
      <c r="K18" s="112"/>
      <c r="L18" s="112"/>
      <c r="M18" s="125"/>
      <c r="N18" s="125"/>
      <c r="O18" s="125"/>
      <c r="P18" s="125"/>
      <c r="Q18" s="153"/>
      <c r="R18" s="160"/>
      <c r="S18" s="164"/>
      <c r="T18" s="170"/>
      <c r="U18" s="2"/>
      <c r="V18" s="176"/>
      <c r="W18" s="176"/>
      <c r="X18" s="176"/>
      <c r="Y18" s="176"/>
      <c r="Z18" s="174"/>
      <c r="AA18" s="174"/>
      <c r="AB18" s="174"/>
      <c r="AC18" s="174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</row>
    <row r="19" spans="2:182" ht="21" customHeight="1">
      <c r="B19" s="5"/>
      <c r="C19" s="19" t="s">
        <v>11</v>
      </c>
      <c r="D19" s="44"/>
      <c r="E19" s="57"/>
      <c r="F19" s="67">
        <f>設定!F19</f>
        <v>0</v>
      </c>
      <c r="G19" s="77"/>
      <c r="H19" s="90"/>
      <c r="I19" s="98"/>
      <c r="J19" s="104">
        <f>設定!J19</f>
        <v>0</v>
      </c>
      <c r="K19" s="112"/>
      <c r="L19" s="112"/>
      <c r="M19" s="125"/>
      <c r="N19" s="125"/>
      <c r="O19" s="125"/>
      <c r="P19" s="125"/>
      <c r="Q19" s="153"/>
      <c r="R19" s="160"/>
      <c r="S19" s="164"/>
      <c r="T19" s="170"/>
      <c r="U19" s="2"/>
      <c r="V19" s="176"/>
      <c r="W19" s="176"/>
      <c r="X19" s="176"/>
      <c r="Y19" s="176"/>
      <c r="Z19" s="174"/>
      <c r="AA19" s="174"/>
      <c r="AB19" s="174"/>
      <c r="AC19" s="174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</row>
    <row r="20" spans="2:182" ht="21" customHeight="1">
      <c r="B20" s="5"/>
      <c r="C20" s="19" t="s">
        <v>12</v>
      </c>
      <c r="D20" s="44"/>
      <c r="E20" s="57"/>
      <c r="F20" s="67">
        <f>設定!F20</f>
        <v>0</v>
      </c>
      <c r="G20" s="77"/>
      <c r="H20" s="90"/>
      <c r="I20" s="98"/>
      <c r="J20" s="104">
        <f>設定!J20</f>
        <v>0</v>
      </c>
      <c r="K20" s="112"/>
      <c r="L20" s="112"/>
      <c r="M20" s="125"/>
      <c r="N20" s="125"/>
      <c r="O20" s="125"/>
      <c r="P20" s="125"/>
      <c r="Q20" s="153"/>
      <c r="R20" s="160"/>
      <c r="S20" s="164"/>
      <c r="T20" s="170"/>
      <c r="U20" s="2"/>
      <c r="V20" s="176"/>
      <c r="W20" s="176"/>
      <c r="X20" s="176"/>
      <c r="Y20" s="176"/>
      <c r="Z20" s="174"/>
      <c r="AA20" s="174"/>
      <c r="AB20" s="174"/>
      <c r="AC20" s="174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4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</row>
    <row r="21" spans="2:182" ht="21" customHeight="1">
      <c r="B21" s="5"/>
      <c r="C21" s="19" t="s">
        <v>10</v>
      </c>
      <c r="D21" s="44"/>
      <c r="E21" s="57"/>
      <c r="F21" s="67">
        <f>設定!F21</f>
        <v>0</v>
      </c>
      <c r="G21" s="77"/>
      <c r="H21" s="90"/>
      <c r="I21" s="98"/>
      <c r="J21" s="104">
        <f>設定!J21</f>
        <v>0</v>
      </c>
      <c r="K21" s="112"/>
      <c r="L21" s="112"/>
      <c r="M21" s="125"/>
      <c r="N21" s="125"/>
      <c r="O21" s="125"/>
      <c r="P21" s="125"/>
      <c r="Q21" s="153"/>
      <c r="R21" s="160"/>
      <c r="S21" s="164"/>
      <c r="T21" s="170"/>
      <c r="U21" s="2"/>
      <c r="V21" s="176"/>
      <c r="W21" s="176"/>
      <c r="X21" s="176"/>
      <c r="Y21" s="176"/>
      <c r="Z21" s="174"/>
      <c r="AA21" s="174"/>
      <c r="AB21" s="174"/>
      <c r="AC21" s="174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</row>
    <row r="22" spans="2:182" ht="21" customHeight="1">
      <c r="B22" s="5"/>
      <c r="C22" s="19" t="s">
        <v>4</v>
      </c>
      <c r="D22" s="44"/>
      <c r="E22" s="57"/>
      <c r="F22" s="67">
        <f>設定!F22</f>
        <v>0</v>
      </c>
      <c r="G22" s="77"/>
      <c r="H22" s="90"/>
      <c r="I22" s="98"/>
      <c r="J22" s="104">
        <f>設定!J22</f>
        <v>0</v>
      </c>
      <c r="K22" s="112"/>
      <c r="L22" s="112"/>
      <c r="M22" s="125"/>
      <c r="N22" s="125"/>
      <c r="O22" s="125"/>
      <c r="P22" s="125"/>
      <c r="Q22" s="153"/>
      <c r="R22" s="160"/>
      <c r="S22" s="164"/>
      <c r="T22" s="170"/>
      <c r="U22" s="2"/>
      <c r="V22" s="176"/>
      <c r="W22" s="176"/>
      <c r="X22" s="176"/>
      <c r="Y22" s="176"/>
      <c r="Z22" s="174"/>
      <c r="AA22" s="174"/>
      <c r="AB22" s="174"/>
      <c r="AC22" s="174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4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174"/>
      <c r="FE22" s="174"/>
      <c r="FF22" s="174"/>
      <c r="FG22" s="174"/>
      <c r="FH22" s="174"/>
      <c r="FI22" s="174"/>
      <c r="FJ22" s="174"/>
      <c r="FK22" s="174"/>
      <c r="FL22" s="174"/>
      <c r="FM22" s="174"/>
      <c r="FN22" s="174"/>
      <c r="FO22" s="174"/>
      <c r="FP22" s="174"/>
      <c r="FQ22" s="174"/>
      <c r="FR22" s="174"/>
      <c r="FS22" s="174"/>
      <c r="FT22" s="174"/>
      <c r="FU22" s="174"/>
      <c r="FV22" s="174"/>
      <c r="FW22" s="174"/>
      <c r="FX22" s="174"/>
      <c r="FY22" s="174"/>
      <c r="FZ22" s="174"/>
    </row>
    <row r="23" spans="2:182" ht="21" customHeight="1">
      <c r="B23" s="5"/>
      <c r="C23" s="20" t="s">
        <v>2</v>
      </c>
      <c r="D23" s="45"/>
      <c r="E23" s="58"/>
      <c r="F23" s="68">
        <f>設定!F23</f>
        <v>0</v>
      </c>
      <c r="G23" s="78"/>
      <c r="H23" s="91"/>
      <c r="I23" s="99"/>
      <c r="J23" s="105">
        <f>設定!J23</f>
        <v>0</v>
      </c>
      <c r="K23" s="113"/>
      <c r="L23" s="113"/>
      <c r="M23" s="126"/>
      <c r="N23" s="126"/>
      <c r="O23" s="126"/>
      <c r="P23" s="126"/>
      <c r="Q23" s="154"/>
      <c r="R23" s="161"/>
      <c r="S23" s="165"/>
      <c r="T23" s="170"/>
      <c r="U23" s="2"/>
      <c r="V23" s="176"/>
      <c r="W23" s="176"/>
      <c r="X23" s="176"/>
      <c r="Y23" s="176"/>
      <c r="Z23" s="174"/>
      <c r="AA23" s="174"/>
      <c r="AB23" s="174"/>
      <c r="AC23" s="174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</row>
    <row r="24" spans="2:182" ht="3.75" customHeight="1">
      <c r="B24" s="5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39"/>
      <c r="P24" s="139"/>
      <c r="Q24" s="139"/>
      <c r="R24" s="139"/>
      <c r="S24" s="139"/>
      <c r="T24" s="170"/>
      <c r="U24" s="139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4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</row>
    <row r="25" spans="2:182" ht="53.25" customHeight="1">
      <c r="B25" s="6"/>
      <c r="C25" s="22" t="s">
        <v>113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71"/>
      <c r="U25" s="139"/>
      <c r="V25" s="174"/>
      <c r="W25" s="188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</row>
    <row r="26" spans="2:182" ht="8.25" customHeight="1">
      <c r="B26" s="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6"/>
      <c r="Q26" s="16"/>
      <c r="R26" s="16"/>
      <c r="S26" s="16"/>
      <c r="T26" s="172"/>
      <c r="U26" s="2"/>
      <c r="V26" s="174"/>
      <c r="W26" s="189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</row>
    <row r="27" spans="2:182" ht="19.5" customHeight="1">
      <c r="B27" s="2"/>
      <c r="C27" s="8" t="s">
        <v>56</v>
      </c>
      <c r="D27" s="8"/>
      <c r="E27" s="8"/>
      <c r="F27" s="8"/>
      <c r="G27" s="8"/>
      <c r="H27" s="92" t="s">
        <v>65</v>
      </c>
      <c r="I27" s="2"/>
      <c r="J27" s="2"/>
      <c r="K27" s="2"/>
      <c r="L27" s="2"/>
      <c r="M27" s="8"/>
      <c r="N27" s="8"/>
      <c r="O27" s="8"/>
      <c r="P27" s="8"/>
      <c r="Q27" s="8"/>
      <c r="R27" s="8"/>
      <c r="S27" s="8"/>
      <c r="T27" s="2"/>
      <c r="U27" s="2"/>
      <c r="V27" s="174"/>
      <c r="W27" s="190"/>
      <c r="X27" s="199"/>
      <c r="Y27" s="205"/>
      <c r="Z27" s="199"/>
      <c r="AA27" s="205"/>
      <c r="AB27" s="205"/>
      <c r="AC27" s="205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</row>
    <row r="28" spans="2:182" ht="19.5" customHeight="1">
      <c r="B28" s="2"/>
      <c r="C28" s="23" t="s">
        <v>40</v>
      </c>
      <c r="D28" s="46"/>
      <c r="E28" s="59"/>
      <c r="F28" s="49" t="s">
        <v>36</v>
      </c>
      <c r="G28" s="62"/>
      <c r="H28" s="62"/>
      <c r="I28" s="62"/>
      <c r="J28" s="62"/>
      <c r="K28" s="81"/>
      <c r="L28" s="118" t="s">
        <v>41</v>
      </c>
      <c r="M28" s="127"/>
      <c r="N28" s="132" t="s">
        <v>25</v>
      </c>
      <c r="O28" s="140"/>
      <c r="P28" s="145">
        <f>設定!P28</f>
        <v>430000</v>
      </c>
      <c r="Q28" s="145"/>
      <c r="R28" s="145"/>
      <c r="S28" s="145"/>
      <c r="T28" s="2"/>
      <c r="U28" s="2"/>
      <c r="V28" s="174"/>
      <c r="W28" s="191"/>
      <c r="X28" s="199"/>
      <c r="Y28" s="205"/>
      <c r="Z28" s="199"/>
      <c r="AA28" s="205"/>
      <c r="AB28" s="174"/>
      <c r="AC28" s="209"/>
      <c r="AD28" s="210"/>
      <c r="AE28" s="205"/>
      <c r="AF28" s="205"/>
      <c r="AG28" s="205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4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</row>
    <row r="29" spans="2:182" ht="19.5" customHeight="1">
      <c r="B29" s="2"/>
      <c r="C29" s="24">
        <f>設定!C29</f>
        <v>0</v>
      </c>
      <c r="D29" s="47"/>
      <c r="E29" s="60"/>
      <c r="F29" s="69">
        <f>設定!F29</f>
        <v>0</v>
      </c>
      <c r="G29" s="79"/>
      <c r="H29" s="93" t="s">
        <v>32</v>
      </c>
      <c r="I29" s="100" t="s">
        <v>64</v>
      </c>
      <c r="J29" s="100"/>
      <c r="K29" s="114"/>
      <c r="L29" s="119"/>
      <c r="M29" s="128"/>
      <c r="N29" s="132" t="s">
        <v>34</v>
      </c>
      <c r="O29" s="140"/>
      <c r="P29" s="145">
        <f>設定!P29</f>
        <v>3220000</v>
      </c>
      <c r="Q29" s="145"/>
      <c r="R29" s="145"/>
      <c r="S29" s="145"/>
      <c r="T29" s="2"/>
      <c r="U29" s="2"/>
      <c r="V29" s="174"/>
      <c r="W29" s="191"/>
      <c r="X29" s="199"/>
      <c r="Y29" s="205"/>
      <c r="Z29" s="199"/>
      <c r="AA29" s="205"/>
      <c r="AB29" s="174"/>
      <c r="AC29" s="205"/>
      <c r="AD29" s="210"/>
      <c r="AE29" s="205"/>
      <c r="AF29" s="205"/>
      <c r="AG29" s="205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</row>
    <row r="30" spans="2:182" ht="19.5" customHeight="1">
      <c r="B30" s="2"/>
      <c r="C30" s="24"/>
      <c r="D30" s="48"/>
      <c r="E30" s="61"/>
      <c r="F30" s="70"/>
      <c r="G30" s="80"/>
      <c r="H30" s="94"/>
      <c r="I30" s="101"/>
      <c r="J30" s="101"/>
      <c r="K30" s="115"/>
      <c r="L30" s="120"/>
      <c r="M30" s="129"/>
      <c r="N30" s="132" t="s">
        <v>20</v>
      </c>
      <c r="O30" s="140"/>
      <c r="P30" s="146">
        <f>設定!P30</f>
        <v>5560000</v>
      </c>
      <c r="Q30" s="146"/>
      <c r="R30" s="146"/>
      <c r="S30" s="146"/>
      <c r="T30" s="2"/>
      <c r="U30" s="2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4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</row>
    <row r="31" spans="2:182" ht="19.5" customHeight="1">
      <c r="B31" s="2"/>
      <c r="C31" s="25"/>
      <c r="D31" s="49" t="s">
        <v>13</v>
      </c>
      <c r="E31" s="62"/>
      <c r="F31" s="62"/>
      <c r="G31" s="81"/>
      <c r="H31" s="23" t="s">
        <v>27</v>
      </c>
      <c r="I31" s="23"/>
      <c r="J31" s="23"/>
      <c r="K31" s="49" t="s">
        <v>15</v>
      </c>
      <c r="L31" s="62"/>
      <c r="M31" s="81"/>
      <c r="N31" s="23" t="s">
        <v>28</v>
      </c>
      <c r="O31" s="23"/>
      <c r="P31" s="23"/>
      <c r="Q31" s="49" t="s">
        <v>114</v>
      </c>
      <c r="R31" s="62"/>
      <c r="S31" s="81"/>
      <c r="T31" s="2"/>
      <c r="U31" s="2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4"/>
      <c r="AI31" s="174"/>
      <c r="AJ31" s="174"/>
      <c r="AK31" s="174"/>
      <c r="AL31" s="174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4"/>
      <c r="AZ31" s="174"/>
      <c r="BA31" s="174"/>
      <c r="BB31" s="174"/>
      <c r="BC31" s="174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4"/>
      <c r="BQ31" s="174"/>
      <c r="BR31" s="174"/>
      <c r="BS31" s="174"/>
      <c r="BT31" s="174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4"/>
      <c r="FZ31" s="174"/>
    </row>
    <row r="32" spans="2:182" ht="19.5" customHeight="1">
      <c r="B32" s="2"/>
      <c r="C32" s="23" t="s">
        <v>1</v>
      </c>
      <c r="D32" s="50">
        <f>設定!D32</f>
        <v>0</v>
      </c>
      <c r="E32" s="63"/>
      <c r="F32" s="63"/>
      <c r="G32" s="82"/>
      <c r="H32" s="95">
        <f>設定!H32</f>
        <v>0</v>
      </c>
      <c r="I32" s="95"/>
      <c r="J32" s="95"/>
      <c r="K32" s="95">
        <f>設定!K32</f>
        <v>0</v>
      </c>
      <c r="L32" s="95"/>
      <c r="M32" s="95"/>
      <c r="N32" s="95">
        <f>設定!N32</f>
        <v>0</v>
      </c>
      <c r="O32" s="95"/>
      <c r="P32" s="95"/>
      <c r="Q32" s="95">
        <f>設定!Q32</f>
        <v>0</v>
      </c>
      <c r="R32" s="95"/>
      <c r="S32" s="95"/>
      <c r="T32" s="2"/>
      <c r="U32" s="2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4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</row>
    <row r="33" spans="2:182" ht="19.5" customHeight="1">
      <c r="B33" s="2"/>
      <c r="C33" s="23" t="s">
        <v>5</v>
      </c>
      <c r="D33" s="50">
        <f>設定!D33</f>
        <v>0</v>
      </c>
      <c r="E33" s="63"/>
      <c r="F33" s="63"/>
      <c r="G33" s="82"/>
      <c r="H33" s="95">
        <f>設定!H33</f>
        <v>0</v>
      </c>
      <c r="I33" s="95"/>
      <c r="J33" s="95"/>
      <c r="K33" s="95">
        <f>設定!K33</f>
        <v>0</v>
      </c>
      <c r="L33" s="95"/>
      <c r="M33" s="95"/>
      <c r="N33" s="95">
        <f>設定!N33</f>
        <v>0</v>
      </c>
      <c r="O33" s="95"/>
      <c r="P33" s="95"/>
      <c r="Q33" s="95">
        <f>設定!Q33</f>
        <v>0</v>
      </c>
      <c r="R33" s="95"/>
      <c r="S33" s="95"/>
      <c r="T33" s="2"/>
      <c r="U33" s="2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</row>
    <row r="34" spans="2:182" ht="19.5" customHeight="1">
      <c r="B34" s="2"/>
      <c r="C34" s="23" t="s">
        <v>7</v>
      </c>
      <c r="D34" s="50">
        <f>設定!D34</f>
        <v>0</v>
      </c>
      <c r="E34" s="63"/>
      <c r="F34" s="63"/>
      <c r="G34" s="82"/>
      <c r="H34" s="95">
        <f>設定!H34</f>
        <v>0</v>
      </c>
      <c r="I34" s="95"/>
      <c r="J34" s="95"/>
      <c r="K34" s="95">
        <f>設定!K34</f>
        <v>0</v>
      </c>
      <c r="L34" s="95"/>
      <c r="M34" s="95"/>
      <c r="N34" s="95">
        <f>設定!N34</f>
        <v>0</v>
      </c>
      <c r="O34" s="95"/>
      <c r="P34" s="95"/>
      <c r="Q34" s="95">
        <f>設定!Q34</f>
        <v>0</v>
      </c>
      <c r="R34" s="95"/>
      <c r="S34" s="95"/>
      <c r="T34" s="2"/>
      <c r="U34" s="2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4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</row>
    <row r="35" spans="2:182" ht="19.5" customHeight="1">
      <c r="B35" s="2"/>
      <c r="C35" s="23" t="s">
        <v>9</v>
      </c>
      <c r="D35" s="50">
        <f>設定!D35</f>
        <v>0</v>
      </c>
      <c r="E35" s="63"/>
      <c r="F35" s="63"/>
      <c r="G35" s="82"/>
      <c r="H35" s="95">
        <f>設定!H35</f>
        <v>0</v>
      </c>
      <c r="I35" s="95"/>
      <c r="J35" s="95"/>
      <c r="K35" s="95">
        <f>設定!K35</f>
        <v>0</v>
      </c>
      <c r="L35" s="95"/>
      <c r="M35" s="95"/>
      <c r="N35" s="95">
        <f>設定!N35</f>
        <v>0</v>
      </c>
      <c r="O35" s="95"/>
      <c r="P35" s="95"/>
      <c r="Q35" s="95">
        <f>設定!Q35</f>
        <v>0</v>
      </c>
      <c r="R35" s="95"/>
      <c r="S35" s="95"/>
      <c r="T35" s="2"/>
      <c r="U35" s="2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</row>
    <row r="36" spans="2:182" ht="19.5" customHeight="1">
      <c r="B36" s="2"/>
      <c r="C36" s="23" t="s">
        <v>11</v>
      </c>
      <c r="D36" s="50">
        <f>設定!D36</f>
        <v>0</v>
      </c>
      <c r="E36" s="63"/>
      <c r="F36" s="63"/>
      <c r="G36" s="82"/>
      <c r="H36" s="95">
        <f>設定!H36</f>
        <v>0</v>
      </c>
      <c r="I36" s="95"/>
      <c r="J36" s="95"/>
      <c r="K36" s="95">
        <f>設定!K36</f>
        <v>0</v>
      </c>
      <c r="L36" s="95"/>
      <c r="M36" s="95"/>
      <c r="N36" s="95">
        <f>設定!N36</f>
        <v>0</v>
      </c>
      <c r="O36" s="95"/>
      <c r="P36" s="95"/>
      <c r="Q36" s="95">
        <f>設定!Q36</f>
        <v>0</v>
      </c>
      <c r="R36" s="95"/>
      <c r="S36" s="95"/>
      <c r="T36" s="2"/>
      <c r="U36" s="2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</row>
    <row r="37" spans="2:182" ht="19.5" customHeight="1">
      <c r="B37" s="2"/>
      <c r="C37" s="23" t="s">
        <v>12</v>
      </c>
      <c r="D37" s="50">
        <f>設定!D37</f>
        <v>0</v>
      </c>
      <c r="E37" s="63"/>
      <c r="F37" s="63"/>
      <c r="G37" s="82"/>
      <c r="H37" s="95">
        <f>設定!H37</f>
        <v>0</v>
      </c>
      <c r="I37" s="95"/>
      <c r="J37" s="95"/>
      <c r="K37" s="95">
        <f>設定!K37</f>
        <v>0</v>
      </c>
      <c r="L37" s="95"/>
      <c r="M37" s="95"/>
      <c r="N37" s="95">
        <f>設定!N37</f>
        <v>0</v>
      </c>
      <c r="O37" s="95"/>
      <c r="P37" s="95"/>
      <c r="Q37" s="95">
        <f>設定!Q37</f>
        <v>0</v>
      </c>
      <c r="R37" s="95"/>
      <c r="S37" s="95"/>
      <c r="T37" s="2"/>
      <c r="U37" s="2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4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</row>
    <row r="38" spans="2:182" ht="19.5" customHeight="1">
      <c r="B38" s="2"/>
      <c r="C38" s="23" t="s">
        <v>10</v>
      </c>
      <c r="D38" s="50">
        <f>設定!D38</f>
        <v>0</v>
      </c>
      <c r="E38" s="63"/>
      <c r="F38" s="63"/>
      <c r="G38" s="82"/>
      <c r="H38" s="95">
        <f>設定!H38</f>
        <v>0</v>
      </c>
      <c r="I38" s="95"/>
      <c r="J38" s="95"/>
      <c r="K38" s="95">
        <f>設定!K38</f>
        <v>0</v>
      </c>
      <c r="L38" s="95"/>
      <c r="M38" s="95"/>
      <c r="N38" s="95">
        <f>設定!N38</f>
        <v>0</v>
      </c>
      <c r="O38" s="95"/>
      <c r="P38" s="95"/>
      <c r="Q38" s="95">
        <f>設定!Q38</f>
        <v>0</v>
      </c>
      <c r="R38" s="95"/>
      <c r="S38" s="95"/>
      <c r="T38" s="2"/>
      <c r="U38" s="2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4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4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</row>
    <row r="39" spans="2:182" ht="19.5" customHeight="1">
      <c r="B39" s="2"/>
      <c r="C39" s="23" t="s">
        <v>4</v>
      </c>
      <c r="D39" s="50">
        <f>設定!D39</f>
        <v>0</v>
      </c>
      <c r="E39" s="63"/>
      <c r="F39" s="63"/>
      <c r="G39" s="82"/>
      <c r="H39" s="95">
        <f>設定!H39</f>
        <v>0</v>
      </c>
      <c r="I39" s="95"/>
      <c r="J39" s="95"/>
      <c r="K39" s="95">
        <f>設定!K39</f>
        <v>0</v>
      </c>
      <c r="L39" s="95"/>
      <c r="M39" s="95"/>
      <c r="N39" s="95">
        <f>設定!N39</f>
        <v>0</v>
      </c>
      <c r="O39" s="95"/>
      <c r="P39" s="95"/>
      <c r="Q39" s="95">
        <f>設定!Q39</f>
        <v>0</v>
      </c>
      <c r="R39" s="95"/>
      <c r="S39" s="95"/>
      <c r="T39" s="2"/>
      <c r="U39" s="2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4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174"/>
      <c r="EU39" s="174"/>
      <c r="EV39" s="174"/>
      <c r="EW39" s="174"/>
      <c r="EX39" s="174"/>
      <c r="EY39" s="174"/>
      <c r="EZ39" s="174"/>
      <c r="FA39" s="174"/>
      <c r="FB39" s="174"/>
      <c r="FC39" s="174"/>
      <c r="FD39" s="174"/>
      <c r="FE39" s="174"/>
      <c r="FF39" s="174"/>
      <c r="FG39" s="174"/>
      <c r="FH39" s="174"/>
      <c r="FI39" s="174"/>
      <c r="FJ39" s="174"/>
      <c r="FK39" s="174"/>
      <c r="FL39" s="174"/>
      <c r="FM39" s="174"/>
      <c r="FN39" s="174"/>
      <c r="FO39" s="174"/>
      <c r="FP39" s="174"/>
      <c r="FQ39" s="174"/>
      <c r="FR39" s="174"/>
      <c r="FS39" s="174"/>
      <c r="FT39" s="174"/>
      <c r="FU39" s="174"/>
      <c r="FV39" s="174"/>
      <c r="FW39" s="174"/>
      <c r="FX39" s="174"/>
      <c r="FY39" s="174"/>
      <c r="FZ39" s="174"/>
    </row>
    <row r="40" spans="2:182" ht="19.5" customHeight="1">
      <c r="B40" s="2"/>
      <c r="C40" s="23" t="s">
        <v>2</v>
      </c>
      <c r="D40" s="50">
        <f>設定!D40</f>
        <v>0</v>
      </c>
      <c r="E40" s="63"/>
      <c r="F40" s="63"/>
      <c r="G40" s="82"/>
      <c r="H40" s="95">
        <f>設定!H40</f>
        <v>0</v>
      </c>
      <c r="I40" s="95"/>
      <c r="J40" s="95"/>
      <c r="K40" s="95">
        <f>設定!K40</f>
        <v>0</v>
      </c>
      <c r="L40" s="95"/>
      <c r="M40" s="95"/>
      <c r="N40" s="95">
        <f>設定!N40</f>
        <v>0</v>
      </c>
      <c r="O40" s="95"/>
      <c r="P40" s="95"/>
      <c r="Q40" s="95">
        <f>設定!Q40</f>
        <v>0</v>
      </c>
      <c r="R40" s="95"/>
      <c r="S40" s="95"/>
      <c r="T40" s="2"/>
      <c r="U40" s="2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4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</row>
    <row r="41" spans="2:182" ht="18.75" customHeight="1">
      <c r="B41" s="2"/>
      <c r="C41" s="26" t="s">
        <v>72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2"/>
      <c r="U41" s="2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  <c r="CH41" s="174"/>
      <c r="CI41" s="174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4"/>
      <c r="CV41" s="174"/>
      <c r="CW41" s="174"/>
      <c r="CX41" s="174"/>
      <c r="CY41" s="174"/>
      <c r="CZ41" s="174"/>
      <c r="DA41" s="174"/>
      <c r="DB41" s="174"/>
      <c r="DC41" s="174"/>
      <c r="DD41" s="174"/>
      <c r="DE41" s="174"/>
      <c r="DF41" s="174"/>
      <c r="DG41" s="174"/>
      <c r="DH41" s="174"/>
      <c r="DI41" s="174"/>
      <c r="DJ41" s="174"/>
      <c r="DK41" s="174"/>
      <c r="DL41" s="174"/>
      <c r="DM41" s="174"/>
      <c r="DN41" s="174"/>
      <c r="DO41" s="174"/>
      <c r="DP41" s="174"/>
      <c r="DQ41" s="174"/>
      <c r="DR41" s="174"/>
      <c r="DS41" s="174"/>
      <c r="DT41" s="174"/>
      <c r="DU41" s="174"/>
      <c r="DV41" s="174"/>
      <c r="DW41" s="174"/>
      <c r="DX41" s="174"/>
      <c r="DY41" s="174"/>
      <c r="DZ41" s="174"/>
      <c r="EA41" s="174"/>
      <c r="EB41" s="174"/>
      <c r="EC41" s="174"/>
      <c r="ED41" s="174"/>
      <c r="EE41" s="174"/>
      <c r="EF41" s="174"/>
      <c r="EG41" s="174"/>
      <c r="EH41" s="174"/>
      <c r="EI41" s="174"/>
      <c r="EJ41" s="174"/>
      <c r="EK41" s="174"/>
      <c r="EL41" s="174"/>
      <c r="EM41" s="174"/>
      <c r="EN41" s="174"/>
      <c r="EO41" s="174"/>
      <c r="EP41" s="174"/>
      <c r="EQ41" s="174"/>
      <c r="ER41" s="174"/>
      <c r="ES41" s="174"/>
      <c r="ET41" s="174"/>
      <c r="EU41" s="174"/>
      <c r="EV41" s="174"/>
      <c r="EW41" s="174"/>
      <c r="EX41" s="174"/>
      <c r="EY41" s="174"/>
      <c r="EZ41" s="174"/>
      <c r="FA41" s="174"/>
      <c r="FB41" s="174"/>
      <c r="FC41" s="174"/>
      <c r="FD41" s="174"/>
      <c r="FE41" s="174"/>
      <c r="FF41" s="174"/>
      <c r="FG41" s="174"/>
      <c r="FH41" s="174"/>
      <c r="FI41" s="174"/>
      <c r="FJ41" s="174"/>
      <c r="FK41" s="174"/>
      <c r="FL41" s="174"/>
      <c r="FM41" s="174"/>
      <c r="FN41" s="174"/>
      <c r="FO41" s="174"/>
      <c r="FP41" s="174"/>
      <c r="FQ41" s="174"/>
      <c r="FR41" s="174"/>
      <c r="FS41" s="174"/>
      <c r="FT41" s="174"/>
      <c r="FU41" s="174"/>
      <c r="FV41" s="174"/>
      <c r="FW41" s="174"/>
      <c r="FX41" s="174"/>
      <c r="FY41" s="174"/>
      <c r="FZ41" s="174"/>
    </row>
    <row r="42" spans="2:182" ht="19.5" customHeight="1">
      <c r="B42" s="2"/>
      <c r="C42" s="8" t="s">
        <v>52</v>
      </c>
      <c r="D42" s="8"/>
      <c r="E42" s="8"/>
      <c r="F42" s="8"/>
      <c r="G42" s="8"/>
      <c r="H42" s="8"/>
      <c r="I42" s="8"/>
      <c r="J42" s="106"/>
      <c r="K42" s="106"/>
      <c r="L42" s="106"/>
      <c r="M42" s="8"/>
      <c r="N42" s="8"/>
      <c r="O42" s="8"/>
      <c r="P42" s="8"/>
      <c r="Q42" s="8"/>
      <c r="R42" s="8"/>
      <c r="S42" s="8"/>
      <c r="T42" s="2"/>
      <c r="U42" s="2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4"/>
      <c r="AZ42" s="174"/>
      <c r="BA42" s="174"/>
      <c r="BB42" s="174"/>
      <c r="BC42" s="174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  <c r="CS42" s="174"/>
      <c r="CT42" s="174"/>
      <c r="CU42" s="174"/>
      <c r="CV42" s="174"/>
      <c r="CW42" s="174"/>
      <c r="CX42" s="174"/>
      <c r="CY42" s="174"/>
      <c r="CZ42" s="174"/>
      <c r="DA42" s="174"/>
      <c r="DB42" s="174"/>
      <c r="DC42" s="174"/>
      <c r="DD42" s="174"/>
      <c r="DE42" s="174"/>
      <c r="DF42" s="174"/>
      <c r="DG42" s="174"/>
      <c r="DH42" s="174"/>
      <c r="DI42" s="174"/>
      <c r="DJ42" s="174"/>
      <c r="DK42" s="174"/>
      <c r="DL42" s="174"/>
      <c r="DM42" s="174"/>
      <c r="DN42" s="174"/>
      <c r="DO42" s="174"/>
      <c r="DP42" s="174"/>
      <c r="DQ42" s="174"/>
      <c r="DR42" s="174"/>
      <c r="DS42" s="174"/>
      <c r="DT42" s="174"/>
      <c r="DU42" s="174"/>
      <c r="DV42" s="174"/>
      <c r="DW42" s="174"/>
      <c r="DX42" s="174"/>
      <c r="DY42" s="174"/>
      <c r="DZ42" s="174"/>
      <c r="EA42" s="174"/>
      <c r="EB42" s="174"/>
      <c r="EC42" s="174"/>
      <c r="ED42" s="174"/>
      <c r="EE42" s="174"/>
      <c r="EF42" s="174"/>
      <c r="EG42" s="174"/>
      <c r="EH42" s="174"/>
      <c r="EI42" s="174"/>
      <c r="EJ42" s="174"/>
      <c r="EK42" s="174"/>
      <c r="EL42" s="174"/>
      <c r="EM42" s="174"/>
      <c r="EN42" s="174"/>
      <c r="EO42" s="174"/>
      <c r="EP42" s="174"/>
      <c r="EQ42" s="174"/>
      <c r="ER42" s="174"/>
      <c r="ES42" s="174"/>
      <c r="ET42" s="174"/>
      <c r="EU42" s="174"/>
      <c r="EV42" s="174"/>
      <c r="EW42" s="174"/>
      <c r="EX42" s="174"/>
      <c r="EY42" s="174"/>
      <c r="EZ42" s="174"/>
      <c r="FA42" s="174"/>
      <c r="FB42" s="174"/>
      <c r="FC42" s="174"/>
      <c r="FD42" s="174"/>
      <c r="FE42" s="174"/>
      <c r="FF42" s="174"/>
      <c r="FG42" s="174"/>
      <c r="FH42" s="174"/>
      <c r="FI42" s="174"/>
      <c r="FJ42" s="174"/>
      <c r="FK42" s="174"/>
      <c r="FL42" s="174"/>
      <c r="FM42" s="174"/>
      <c r="FN42" s="174"/>
      <c r="FO42" s="174"/>
      <c r="FP42" s="174"/>
      <c r="FQ42" s="174"/>
      <c r="FR42" s="174"/>
      <c r="FS42" s="174"/>
      <c r="FT42" s="174"/>
      <c r="FU42" s="174"/>
      <c r="FV42" s="174"/>
      <c r="FW42" s="174"/>
      <c r="FX42" s="174"/>
      <c r="FY42" s="174"/>
      <c r="FZ42" s="174"/>
    </row>
    <row r="43" spans="2:182" ht="19.5" customHeight="1">
      <c r="B43" s="2"/>
      <c r="C43" s="27"/>
      <c r="D43" s="28" t="s">
        <v>27</v>
      </c>
      <c r="E43" s="64"/>
      <c r="F43" s="34"/>
      <c r="G43" s="83" t="s">
        <v>15</v>
      </c>
      <c r="H43" s="64"/>
      <c r="I43" s="64"/>
      <c r="J43" s="107" t="s">
        <v>28</v>
      </c>
      <c r="K43" s="116"/>
      <c r="L43" s="121"/>
      <c r="M43" s="83" t="s">
        <v>115</v>
      </c>
      <c r="N43" s="64"/>
      <c r="O43" s="141"/>
      <c r="P43" s="147" t="s">
        <v>31</v>
      </c>
      <c r="Q43" s="155"/>
      <c r="R43" s="155"/>
      <c r="S43" s="166"/>
      <c r="T43" s="2"/>
      <c r="U43" s="2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4"/>
      <c r="AI43" s="174"/>
      <c r="AJ43" s="174"/>
      <c r="AK43" s="174"/>
      <c r="AL43" s="174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4"/>
      <c r="AZ43" s="174"/>
      <c r="BA43" s="174"/>
      <c r="BB43" s="174"/>
      <c r="BC43" s="174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4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4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</row>
    <row r="44" spans="2:182" ht="26.25" customHeight="1">
      <c r="B44" s="2"/>
      <c r="C44" s="28" t="s">
        <v>51</v>
      </c>
      <c r="D44" s="52">
        <f>設定!D44</f>
        <v>0</v>
      </c>
      <c r="E44" s="65"/>
      <c r="F44" s="71"/>
      <c r="G44" s="65">
        <f>設定!G44</f>
        <v>0</v>
      </c>
      <c r="H44" s="65"/>
      <c r="I44" s="71"/>
      <c r="J44" s="65">
        <f>設定!J44</f>
        <v>0</v>
      </c>
      <c r="K44" s="65"/>
      <c r="L44" s="71"/>
      <c r="M44" s="130">
        <f>設定!M44</f>
        <v>0</v>
      </c>
      <c r="N44" s="133"/>
      <c r="O44" s="142"/>
      <c r="P44" s="148">
        <f>設定!P44</f>
        <v>0</v>
      </c>
      <c r="Q44" s="156"/>
      <c r="R44" s="156"/>
      <c r="S44" s="167"/>
      <c r="T44" s="2"/>
      <c r="U44" s="2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8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8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  <c r="CH44" s="174"/>
      <c r="CI44" s="174"/>
      <c r="CJ44" s="174"/>
      <c r="CK44" s="174"/>
      <c r="CL44" s="174"/>
      <c r="CM44" s="174"/>
      <c r="CN44" s="174"/>
      <c r="CO44" s="174"/>
      <c r="CP44" s="174"/>
      <c r="CQ44" s="174"/>
      <c r="CR44" s="174"/>
      <c r="CS44" s="174"/>
      <c r="CT44" s="174"/>
      <c r="CU44" s="174"/>
      <c r="CV44" s="174"/>
      <c r="CW44" s="174"/>
      <c r="CX44" s="174"/>
      <c r="CY44" s="174"/>
      <c r="CZ44" s="174"/>
      <c r="DA44" s="174"/>
      <c r="DB44" s="174"/>
      <c r="DC44" s="174"/>
      <c r="DD44" s="174"/>
      <c r="DE44" s="174"/>
      <c r="DF44" s="174"/>
      <c r="DG44" s="174"/>
      <c r="DH44" s="174"/>
      <c r="DI44" s="174"/>
      <c r="DJ44" s="174"/>
      <c r="DK44" s="174"/>
      <c r="DL44" s="174"/>
      <c r="DM44" s="174"/>
      <c r="DN44" s="174"/>
      <c r="DO44" s="174"/>
      <c r="DP44" s="174"/>
      <c r="DQ44" s="174"/>
      <c r="DR44" s="174"/>
      <c r="DS44" s="174"/>
      <c r="DT44" s="174"/>
      <c r="DU44" s="174"/>
      <c r="DV44" s="174"/>
      <c r="DW44" s="174"/>
      <c r="DX44" s="174"/>
      <c r="DY44" s="174"/>
      <c r="DZ44" s="174"/>
      <c r="EA44" s="174"/>
      <c r="EB44" s="174"/>
      <c r="EC44" s="174"/>
      <c r="ED44" s="174"/>
      <c r="EE44" s="174"/>
      <c r="EF44" s="174"/>
      <c r="EG44" s="174"/>
      <c r="EH44" s="174"/>
      <c r="EI44" s="174"/>
      <c r="EJ44" s="174"/>
      <c r="EK44" s="174"/>
      <c r="EL44" s="174"/>
      <c r="EM44" s="174"/>
      <c r="EN44" s="174"/>
      <c r="EO44" s="174"/>
      <c r="EP44" s="174"/>
      <c r="EQ44" s="174"/>
      <c r="ER44" s="174"/>
      <c r="ES44" s="174"/>
      <c r="ET44" s="174"/>
      <c r="EU44" s="174"/>
      <c r="EV44" s="174"/>
      <c r="EW44" s="174"/>
      <c r="EX44" s="174"/>
      <c r="EY44" s="174"/>
      <c r="EZ44" s="174"/>
      <c r="FA44" s="174"/>
      <c r="FB44" s="174"/>
      <c r="FC44" s="174"/>
      <c r="FD44" s="174"/>
      <c r="FE44" s="174"/>
      <c r="FF44" s="174"/>
      <c r="FG44" s="174"/>
      <c r="FH44" s="174"/>
      <c r="FI44" s="174"/>
      <c r="FJ44" s="174"/>
      <c r="FK44" s="174"/>
      <c r="FL44" s="174"/>
      <c r="FM44" s="174"/>
      <c r="FN44" s="174"/>
      <c r="FO44" s="174"/>
      <c r="FP44" s="174"/>
      <c r="FQ44" s="174"/>
      <c r="FR44" s="174"/>
      <c r="FS44" s="174"/>
      <c r="FT44" s="174"/>
      <c r="FU44" s="174"/>
      <c r="FV44" s="174"/>
      <c r="FW44" s="174"/>
      <c r="FX44" s="174"/>
      <c r="FY44" s="174"/>
      <c r="FZ44" s="174"/>
    </row>
    <row r="45" spans="2:182" ht="18.75" customHeight="1">
      <c r="B45" s="2"/>
      <c r="C45" s="29"/>
      <c r="D45" s="29"/>
      <c r="E45" s="29"/>
      <c r="F45" s="29"/>
      <c r="G45" s="29"/>
      <c r="H45" s="96" t="s">
        <v>108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2"/>
      <c r="U45" s="2"/>
      <c r="V45" s="179" t="s">
        <v>69</v>
      </c>
      <c r="W45" s="192" t="s">
        <v>67</v>
      </c>
      <c r="X45" s="200" t="s">
        <v>68</v>
      </c>
      <c r="Y45" s="192" t="s">
        <v>93</v>
      </c>
    </row>
    <row r="46" spans="2:182" ht="26.25" customHeight="1">
      <c r="B46" s="2"/>
      <c r="C46" s="30" t="s">
        <v>26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2"/>
      <c r="U46" s="2"/>
      <c r="V46" s="180" t="s">
        <v>32</v>
      </c>
      <c r="W46" s="193" t="s">
        <v>49</v>
      </c>
      <c r="X46" s="201" t="s">
        <v>45</v>
      </c>
      <c r="Y46" s="193">
        <v>0</v>
      </c>
    </row>
    <row r="47" spans="2:182" ht="11.25" customHeight="1">
      <c r="B47" s="2"/>
      <c r="C47" s="31"/>
      <c r="D47" s="31"/>
      <c r="E47" s="31"/>
      <c r="F47" s="31"/>
      <c r="G47" s="31"/>
      <c r="H47" s="31"/>
      <c r="I47" s="31"/>
      <c r="J47" s="108"/>
      <c r="K47" s="108"/>
      <c r="L47" s="108"/>
      <c r="M47" s="21"/>
      <c r="N47" s="21"/>
      <c r="O47" s="21"/>
      <c r="P47" s="149"/>
      <c r="Q47" s="149"/>
      <c r="R47" s="149"/>
      <c r="S47" s="149"/>
      <c r="T47" s="2"/>
      <c r="U47" s="2"/>
      <c r="V47" s="181" t="s">
        <v>77</v>
      </c>
      <c r="W47" s="194" t="s">
        <v>53</v>
      </c>
      <c r="X47" s="202" t="s">
        <v>14</v>
      </c>
      <c r="Y47" s="194">
        <v>4</v>
      </c>
    </row>
    <row r="48" spans="2:182" ht="127.5" customHeight="1">
      <c r="B48" s="7" t="s">
        <v>43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173"/>
      <c r="U48" s="2"/>
      <c r="W48" s="194" t="s">
        <v>54</v>
      </c>
      <c r="X48" s="202" t="s">
        <v>55</v>
      </c>
      <c r="Y48" s="194">
        <v>5</v>
      </c>
      <c r="Z48" s="1" t="s">
        <v>86</v>
      </c>
    </row>
    <row r="49" spans="3:25" ht="19.5" hidden="1" customHeight="1">
      <c r="C49" s="33"/>
      <c r="J49" s="109"/>
      <c r="K49" s="109"/>
      <c r="L49" s="109"/>
      <c r="M49" s="131"/>
      <c r="N49" s="131"/>
      <c r="O49" s="131"/>
      <c r="P49" s="150"/>
      <c r="Q49" s="150"/>
      <c r="R49" s="150"/>
      <c r="S49" s="150"/>
      <c r="W49" s="194" t="s">
        <v>14</v>
      </c>
      <c r="X49" s="203" t="s">
        <v>35</v>
      </c>
      <c r="Y49" s="194">
        <v>6</v>
      </c>
    </row>
    <row r="50" spans="3:25" ht="19.5" hidden="1" customHeight="1">
      <c r="W50" s="195" t="s">
        <v>6</v>
      </c>
      <c r="X50" s="204"/>
      <c r="Y50" s="194">
        <v>7</v>
      </c>
    </row>
    <row r="51" spans="3:25" ht="19.5" hidden="1" customHeight="1">
      <c r="Y51" s="194">
        <v>8</v>
      </c>
    </row>
    <row r="52" spans="3:25" ht="19.5" hidden="1" customHeight="1">
      <c r="Y52" s="194">
        <v>9</v>
      </c>
    </row>
    <row r="53" spans="3:25" ht="19.5" hidden="1" customHeight="1">
      <c r="Y53" s="194">
        <v>10</v>
      </c>
    </row>
    <row r="54" spans="3:25" ht="19.5" hidden="1" customHeight="1">
      <c r="Y54" s="194">
        <v>11</v>
      </c>
    </row>
    <row r="55" spans="3:25" ht="19.5" hidden="1" customHeight="1">
      <c r="Y55" s="194">
        <v>12</v>
      </c>
    </row>
    <row r="56" spans="3:25" ht="19.5" hidden="1" customHeight="1">
      <c r="Y56" s="194">
        <v>1</v>
      </c>
    </row>
    <row r="57" spans="3:25" ht="19.5" hidden="1" customHeight="1">
      <c r="Y57" s="194">
        <v>2</v>
      </c>
    </row>
    <row r="58" spans="3:25" ht="19.5" hidden="1" customHeight="1">
      <c r="Y58" s="195">
        <v>3</v>
      </c>
    </row>
    <row r="59" spans="3:25" ht="19.5" hidden="1" customHeight="1"/>
    <row r="60" spans="3:25" ht="19.5" hidden="1" customHeight="1"/>
    <row r="61" spans="3:25" ht="19.5" hidden="1" customHeight="1"/>
    <row r="62" spans="3:25" ht="19.5" hidden="1" customHeight="1"/>
    <row r="63" spans="3:25" ht="19.5" hidden="1" customHeight="1"/>
    <row r="64" spans="3:25" ht="19.5" hidden="1" customHeight="1"/>
    <row r="65" ht="19.5" hidden="1" customHeight="1"/>
    <row r="66" ht="19.5" hidden="1" customHeight="1"/>
    <row r="67" ht="19.5" hidden="1" customHeight="1"/>
    <row r="68" ht="19.5" hidden="1" customHeight="1"/>
    <row r="69" ht="19.5" hidden="1" customHeight="1"/>
  </sheetData>
  <sheetProtection password="A35A" sheet="1" objects="1" scenarios="1"/>
  <mergeCells count="147">
    <mergeCell ref="D5:G5"/>
    <mergeCell ref="H5:K5"/>
    <mergeCell ref="L5:O5"/>
    <mergeCell ref="D6:G6"/>
    <mergeCell ref="H6:K6"/>
    <mergeCell ref="L6:O6"/>
    <mergeCell ref="D7:G7"/>
    <mergeCell ref="H7:K7"/>
    <mergeCell ref="L7:O7"/>
    <mergeCell ref="D8:G8"/>
    <mergeCell ref="H8:K8"/>
    <mergeCell ref="L8:O8"/>
    <mergeCell ref="D9:G9"/>
    <mergeCell ref="H9:K9"/>
    <mergeCell ref="L9:O9"/>
    <mergeCell ref="C10:O10"/>
    <mergeCell ref="D13:F13"/>
    <mergeCell ref="G15:I15"/>
    <mergeCell ref="J15:L15"/>
    <mergeCell ref="M15:N15"/>
    <mergeCell ref="O15:P15"/>
    <mergeCell ref="Q15:R15"/>
    <mergeCell ref="G16:I16"/>
    <mergeCell ref="J16:L16"/>
    <mergeCell ref="M16:N16"/>
    <mergeCell ref="O16:P16"/>
    <mergeCell ref="Q16:R16"/>
    <mergeCell ref="G17:I17"/>
    <mergeCell ref="J17:L17"/>
    <mergeCell ref="M17:N17"/>
    <mergeCell ref="O17:P17"/>
    <mergeCell ref="Q17:R17"/>
    <mergeCell ref="G18:I18"/>
    <mergeCell ref="J18:L18"/>
    <mergeCell ref="M18:N18"/>
    <mergeCell ref="O18:P18"/>
    <mergeCell ref="Q18:R18"/>
    <mergeCell ref="G19:I19"/>
    <mergeCell ref="J19:L19"/>
    <mergeCell ref="M19:N19"/>
    <mergeCell ref="O19:P19"/>
    <mergeCell ref="Q19:R19"/>
    <mergeCell ref="G20:I20"/>
    <mergeCell ref="J20:L20"/>
    <mergeCell ref="M20:N20"/>
    <mergeCell ref="O20:P20"/>
    <mergeCell ref="Q20:R20"/>
    <mergeCell ref="G21:I21"/>
    <mergeCell ref="J21:L21"/>
    <mergeCell ref="M21:N21"/>
    <mergeCell ref="O21:P21"/>
    <mergeCell ref="Q21:R21"/>
    <mergeCell ref="G22:I22"/>
    <mergeCell ref="J22:L22"/>
    <mergeCell ref="M22:N22"/>
    <mergeCell ref="O22:P22"/>
    <mergeCell ref="Q22:R22"/>
    <mergeCell ref="G23:I23"/>
    <mergeCell ref="J23:L23"/>
    <mergeCell ref="M23:N23"/>
    <mergeCell ref="O23:P23"/>
    <mergeCell ref="Q23:R23"/>
    <mergeCell ref="C25:S25"/>
    <mergeCell ref="F28:K28"/>
    <mergeCell ref="N28:O28"/>
    <mergeCell ref="P28:S28"/>
    <mergeCell ref="N29:O29"/>
    <mergeCell ref="P29:S29"/>
    <mergeCell ref="N30:O30"/>
    <mergeCell ref="P30:S30"/>
    <mergeCell ref="D31:G31"/>
    <mergeCell ref="H31:J31"/>
    <mergeCell ref="K31:M31"/>
    <mergeCell ref="N31:P31"/>
    <mergeCell ref="Q31:S31"/>
    <mergeCell ref="D32:G32"/>
    <mergeCell ref="H32:J32"/>
    <mergeCell ref="K32:M32"/>
    <mergeCell ref="N32:P32"/>
    <mergeCell ref="Q32:S32"/>
    <mergeCell ref="D33:G33"/>
    <mergeCell ref="H33:J33"/>
    <mergeCell ref="K33:M33"/>
    <mergeCell ref="N33:P33"/>
    <mergeCell ref="Q33:S33"/>
    <mergeCell ref="D34:G34"/>
    <mergeCell ref="H34:J34"/>
    <mergeCell ref="K34:M34"/>
    <mergeCell ref="N34:P34"/>
    <mergeCell ref="Q34:S34"/>
    <mergeCell ref="D35:G35"/>
    <mergeCell ref="H35:J35"/>
    <mergeCell ref="K35:M35"/>
    <mergeCell ref="N35:P35"/>
    <mergeCell ref="Q35:S35"/>
    <mergeCell ref="D36:G36"/>
    <mergeCell ref="H36:J36"/>
    <mergeCell ref="K36:M36"/>
    <mergeCell ref="N36:P36"/>
    <mergeCell ref="Q36:S36"/>
    <mergeCell ref="D37:G37"/>
    <mergeCell ref="H37:J37"/>
    <mergeCell ref="K37:M37"/>
    <mergeCell ref="N37:P37"/>
    <mergeCell ref="Q37:S37"/>
    <mergeCell ref="D38:G38"/>
    <mergeCell ref="H38:J38"/>
    <mergeCell ref="K38:M38"/>
    <mergeCell ref="N38:P38"/>
    <mergeCell ref="Q38:S38"/>
    <mergeCell ref="D39:G39"/>
    <mergeCell ref="H39:J39"/>
    <mergeCell ref="K39:M39"/>
    <mergeCell ref="N39:P39"/>
    <mergeCell ref="Q39:S39"/>
    <mergeCell ref="D40:G40"/>
    <mergeCell ref="H40:J40"/>
    <mergeCell ref="K40:M40"/>
    <mergeCell ref="N40:P40"/>
    <mergeCell ref="Q40:S40"/>
    <mergeCell ref="C41:S41"/>
    <mergeCell ref="D43:F43"/>
    <mergeCell ref="G43:I43"/>
    <mergeCell ref="J43:L43"/>
    <mergeCell ref="M43:O43"/>
    <mergeCell ref="P43:S43"/>
    <mergeCell ref="D44:F44"/>
    <mergeCell ref="G44:I44"/>
    <mergeCell ref="J44:L44"/>
    <mergeCell ref="M44:O44"/>
    <mergeCell ref="P44:S44"/>
    <mergeCell ref="H45:S45"/>
    <mergeCell ref="C46:S46"/>
    <mergeCell ref="B48:T48"/>
    <mergeCell ref="B2:T3"/>
    <mergeCell ref="C13:C14"/>
    <mergeCell ref="G13:I14"/>
    <mergeCell ref="J13:L14"/>
    <mergeCell ref="M13:N14"/>
    <mergeCell ref="O13:P14"/>
    <mergeCell ref="Q13:R14"/>
    <mergeCell ref="S13:S14"/>
    <mergeCell ref="L28:M30"/>
    <mergeCell ref="C29:C30"/>
    <mergeCell ref="F29:G30"/>
    <mergeCell ref="H29:H30"/>
    <mergeCell ref="I29:K30"/>
  </mergeCells>
  <phoneticPr fontId="1"/>
  <conditionalFormatting sqref="D15:E20">
    <cfRule type="cellIs" dxfId="2" priority="1" operator="between">
      <formula>1</formula>
      <formula>3</formula>
    </cfRule>
  </conditionalFormatting>
  <conditionalFormatting sqref="D21:E23">
    <cfRule type="cellIs" dxfId="1" priority="2" operator="between">
      <formula>1</formula>
      <formula>3</formula>
    </cfRule>
  </conditionalFormatting>
  <dataValidations count="11">
    <dataValidation type="whole" imeMode="disabled" allowBlank="1" showDropDown="0" showInputMessage="1" showErrorMessage="1" error="整数を入力してください" promptTitle="その他所得（試算する年度の前年1年分）を入力" prompt="給与所得、年金所得以外の所得の合計額を入力してください。_x000a_確定申告書を参照する場合は、第一表の【所得金額等の合計】欄から、給与所得、年金所得を除いた金額を入力してください。" sqref="Q15:R23">
      <formula1>-1000000000</formula1>
      <formula2>1000000000</formula2>
    </dataValidation>
    <dataValidation type="whole" imeMode="disabled" operator="greaterThanOrEqual" allowBlank="1" showDropDown="0" showInputMessage="1" showErrorMessage="1" error="0以上の整数を入力してください" promptTitle="年金収入（試算する年度の前年1年分）を入力" prompt="源泉徴収票の【支払金額】の合計額や、確定申告書第一表の収入金額等の【公的年金等】欄で確認することができます。_x000a_※複数箇所から年金収入がある場合は、合計金額を入力してください。_x000a_※障害年金、遺族年金は含めないでください。" sqref="O15:P23">
      <formula1>0</formula1>
    </dataValidation>
    <dataValidation type="whole" imeMode="disabled" operator="greaterThanOrEqual" allowBlank="1" showDropDown="0" showInputMessage="1" showErrorMessage="1" error="0以上の整数を入力してください" promptTitle="給与収入（試算する年度の前年1年分）を入力" prompt="源泉徴収票の【支払金額】欄や、確定申告書第一表の収入金額等の【給与】欄で確認することができます。_x000a_※複数箇所から給与収入がある場合は、合計金額を入力してください。" sqref="M15:N23">
      <formula1>0</formula1>
    </dataValidation>
    <dataValidation type="list" imeMode="disabled" allowBlank="1" showDropDown="0" showInputMessage="1" showErrorMessage="1" errorTitle="エラー" error="1～12の値を選択してください" promptTitle="加入開始月の選択" prompt="試算する年度（４月から翌年３月）で加入する月のうち、最初の月を選択_x000a_（１年間加入する場合は、「４」を選択）_x000a_※世帯主以外で加入しない場合は、入力不要" sqref="D16:D23">
      <formula1>$Y$47:$Y$58</formula1>
    </dataValidation>
    <dataValidation type="list" imeMode="disabled" allowBlank="1" showDropDown="0" showInputMessage="1" showErrorMessage="1" errorTitle="エラー" error="1～12の値を選択してください" promptTitle="加入最終月の選択" prompt="試算する年度（４月から翌年３月）で加入する月のうち、最後の月を選択_x000a_（１年間加入する場合は、「３」を選択）_x000a_※世帯主以外で加入しない場合は、入力不要" sqref="E16:E23">
      <formula1>$Y$47:$Y$58</formula1>
    </dataValidation>
    <dataValidation type="date" imeMode="disabled" allowBlank="1" showDropDown="0" showInputMessage="1" showErrorMessage="1" promptTitle="生年月日の入力" prompt="下記のうち、いずれかの方法で入力_x000a_　①和暦：「年号+年/月/日」　例：「H1/3/31」_x000a_　②西暦：「年/月/日」　例「1989/3/31」" sqref="G15:I23">
      <formula1>1</formula1>
      <formula2>73140</formula2>
    </dataValidation>
    <dataValidation type="list" imeMode="disabled" allowBlank="1" showDropDown="0" showInputMessage="1" showErrorMessage="1" error="リストから選択してください" sqref="H29:H30">
      <formula1>$V$46:$V$47</formula1>
    </dataValidation>
    <dataValidation type="list" imeMode="disabled" allowBlank="1" showDropDown="0" showInputMessage="1" showErrorMessage="1" error="リストから選択してください" promptTitle="非自発的失業者の軽減制度" prompt="該当する場合は‘‘〇‘‘を選択_x000a_非自発的失業者（雇用保険の【特定受給者】または【特定理由離職者】の受給・資格を有する人）が対象です。詳細な要件は、HP等でご確認ください。_x000a_なお、資格の手続きは、住民課国保年金係の窓口にてご相談ください。_x000a_" sqref="S15:S23">
      <formula1>$V$46</formula1>
    </dataValidation>
    <dataValidation type="list" imeMode="disabled" allowBlank="1" showDropDown="0" showInputMessage="1" showErrorMessage="1" errorTitle="エラー" error="0～12の値を選択してください" promptTitle="加入開始月の選択" prompt="試算する年度（４月から翌年３月）で加入する月のうち、最初の月を選択_x000a_（１年間加入する場合は、「４」を選択）_x000a_※世帯主で加入しない場合、空欄または「０」を選択" sqref="D15">
      <formula1>$Y$46:$Y$58</formula1>
    </dataValidation>
    <dataValidation type="list" imeMode="disabled" allowBlank="1" showDropDown="0" showInputMessage="1" showErrorMessage="1" errorTitle="エラー" error="0～12の値を選択してください" promptTitle="加入最終月の選択" prompt="試算する年度（４月から翌年３月）で加入する月のうち、最後の月を選択_x000a_（１年間加入する場合は、「３」を選択）_x000a_※世帯主で加入しない場合、空欄または「０」を選択" sqref="E15">
      <formula1>$Y$46:$Y$58</formula1>
    </dataValidation>
    <dataValidation allowBlank="1" showDropDown="0" showInputMessage="1" showErrorMessage="1" promptTitle="加入月数" prompt="75歳の誕生月以降は、後期高齢者医療保険へ移行するため、加入月数には含まれません。" sqref="F15:F23"/>
  </dataValidations>
  <printOptions horizontalCentered="1" verticalCentered="1"/>
  <pageMargins left="0" right="0" top="0.23622047244094488" bottom="0.23622047244094488" header="0" footer="0"/>
  <pageSetup paperSize="9" scale="87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HR58"/>
  <sheetViews>
    <sheetView view="pageBreakPreview" zoomScaleSheetLayoutView="100" workbookViewId="0">
      <selection activeCell="FO42" sqref="FO42"/>
    </sheetView>
  </sheetViews>
  <sheetFormatPr defaultColWidth="5.875" defaultRowHeight="19.5" customHeight="1" zeroHeight="1"/>
  <cols>
    <col min="1" max="2" width="2.5" style="1" customWidth="1"/>
    <col min="3" max="3" width="17.5" style="1" customWidth="1"/>
    <col min="4" max="19" width="5" style="1" customWidth="1"/>
    <col min="20" max="21" width="2.5" style="1" customWidth="1"/>
    <col min="22" max="32" width="9" style="1" customWidth="1"/>
    <col min="33" max="42" width="11.25" style="1" customWidth="1"/>
    <col min="43" max="44" width="9" style="1" customWidth="1"/>
    <col min="45" max="48" width="11.25" style="1" customWidth="1"/>
    <col min="49" max="49" width="12.375" style="1" customWidth="1"/>
    <col min="50" max="53" width="11.25" style="1" customWidth="1"/>
    <col min="54" max="54" width="12.375" style="1" customWidth="1"/>
    <col min="55" max="55" width="12.375" style="1" customWidth="1" collapsed="1"/>
    <col min="56" max="57" width="5.875" style="1"/>
    <col min="58" max="58" width="5.875" style="1" customWidth="0" collapsed="1"/>
    <col min="59" max="59" width="5.875" style="1"/>
    <col min="60" max="63" width="5.875" style="1" customWidth="0" collapsed="1"/>
    <col min="64" max="64" width="11.125" style="1" bestFit="1" customWidth="1"/>
    <col min="65" max="65" width="9.125" style="1" bestFit="1" customWidth="1"/>
    <col min="66" max="66" width="11.125" style="1" bestFit="1" customWidth="1"/>
    <col min="67" max="67" width="5.875" style="1"/>
    <col min="68" max="72" width="7.375" style="1" customWidth="1"/>
    <col min="73" max="89" width="5.875" style="1"/>
    <col min="90" max="90" width="6.875" style="1" bestFit="1" customWidth="1"/>
    <col min="91" max="169" width="5.875" style="1"/>
    <col min="170" max="170" width="6" style="1" bestFit="1" customWidth="1"/>
    <col min="171" max="181" width="5.875" style="1"/>
    <col min="182" max="182" width="6" style="1" bestFit="1" customWidth="1"/>
    <col min="183" max="207" width="5.875" style="1"/>
    <col min="208" max="208" width="11.125" style="1" bestFit="1" customWidth="1"/>
    <col min="209" max="209" width="9.125" style="1" bestFit="1" customWidth="1"/>
    <col min="210" max="210" width="11.125" style="1" bestFit="1" customWidth="1"/>
    <col min="211" max="211" width="9.125" style="1" bestFit="1" customWidth="1"/>
    <col min="212" max="212" width="11.125" style="1" bestFit="1" customWidth="1"/>
    <col min="213" max="16384" width="5.875" style="1"/>
  </cols>
  <sheetData>
    <row r="1" spans="2:54" ht="20.2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22"/>
      <c r="N1" s="122"/>
      <c r="O1" s="122"/>
      <c r="P1" s="143"/>
      <c r="Q1" s="143"/>
      <c r="R1" s="157"/>
      <c r="S1" s="143"/>
      <c r="T1" s="143" t="str">
        <f>"賦課年度　"&amp;AC3&amp;" 年度"</f>
        <v>賦課年度　令和8 年度</v>
      </c>
      <c r="U1" s="2"/>
    </row>
    <row r="2" spans="2:54" ht="11.25" customHeight="1">
      <c r="B2" s="3" t="s">
        <v>46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W2" s="182" t="s">
        <v>85</v>
      </c>
      <c r="X2" s="182"/>
      <c r="Y2" s="182"/>
      <c r="Z2" s="182"/>
      <c r="AA2" s="182"/>
    </row>
    <row r="3" spans="2:54" ht="11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W3" s="182"/>
      <c r="X3" s="182"/>
      <c r="Y3" s="182"/>
      <c r="Z3" s="182"/>
      <c r="AA3" s="182"/>
      <c r="AC3" s="208" t="str">
        <f>TEXT(VALUE(AC4&amp;"/4/1"),"[$-411]ggge")</f>
        <v>令和8</v>
      </c>
      <c r="AE3" s="304" t="s">
        <v>118</v>
      </c>
      <c r="AF3" s="305"/>
      <c r="AG3" s="305"/>
      <c r="AH3" s="305"/>
      <c r="AI3" s="305"/>
      <c r="AJ3" s="329"/>
      <c r="AK3" s="329"/>
      <c r="AL3" s="329"/>
      <c r="AM3" s="329"/>
      <c r="AN3" s="329"/>
      <c r="AO3" s="329"/>
      <c r="AP3" s="329"/>
    </row>
    <row r="4" spans="2:54" ht="19.5" customHeight="1">
      <c r="B4" s="2"/>
      <c r="C4" s="8" t="s">
        <v>48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231" t="s">
        <v>78</v>
      </c>
      <c r="X4" s="231"/>
      <c r="Y4" s="231"/>
      <c r="Z4" s="231"/>
      <c r="AA4" s="274"/>
      <c r="AB4" s="279" t="s">
        <v>39</v>
      </c>
      <c r="AC4" s="283">
        <v>2026</v>
      </c>
      <c r="AE4" s="305"/>
      <c r="AF4" s="305"/>
      <c r="AG4" s="305"/>
      <c r="AH4" s="305"/>
      <c r="AI4" s="305"/>
      <c r="AJ4" s="329"/>
      <c r="AK4" s="329"/>
      <c r="AL4" s="329"/>
      <c r="AM4" s="329"/>
      <c r="AN4" s="329"/>
      <c r="AO4" s="329"/>
      <c r="AP4" s="329"/>
    </row>
    <row r="5" spans="2:54" ht="18" customHeight="1">
      <c r="B5" s="2"/>
      <c r="C5" s="9"/>
      <c r="D5" s="34" t="s">
        <v>16</v>
      </c>
      <c r="E5" s="34"/>
      <c r="F5" s="34"/>
      <c r="G5" s="72"/>
      <c r="H5" s="72" t="s">
        <v>22</v>
      </c>
      <c r="I5" s="72"/>
      <c r="J5" s="72"/>
      <c r="K5" s="72"/>
      <c r="L5" s="72" t="s">
        <v>24</v>
      </c>
      <c r="M5" s="72"/>
      <c r="N5" s="72"/>
      <c r="O5" s="134"/>
      <c r="P5" s="2"/>
      <c r="Q5" s="151" t="s">
        <v>76</v>
      </c>
      <c r="R5" s="2"/>
      <c r="S5" s="2"/>
      <c r="T5" s="2"/>
      <c r="U5" s="2"/>
      <c r="W5" s="9"/>
      <c r="X5" s="249" t="s">
        <v>16</v>
      </c>
      <c r="Y5" s="72"/>
      <c r="Z5" s="83" t="s">
        <v>22</v>
      </c>
      <c r="AA5" s="64"/>
      <c r="AB5" s="64"/>
      <c r="AC5" s="34"/>
      <c r="AD5" s="83" t="s">
        <v>24</v>
      </c>
      <c r="AE5" s="64"/>
      <c r="AF5" s="64"/>
      <c r="AG5" s="141"/>
    </row>
    <row r="6" spans="2:54" ht="18" customHeight="1">
      <c r="B6" s="2"/>
      <c r="C6" s="10" t="s">
        <v>27</v>
      </c>
      <c r="D6" s="35">
        <f>X6</f>
        <v>7.8200000000000006e-002</v>
      </c>
      <c r="E6" s="35"/>
      <c r="F6" s="35"/>
      <c r="G6" s="73"/>
      <c r="H6" s="84">
        <f>Z6</f>
        <v>47514</v>
      </c>
      <c r="I6" s="84"/>
      <c r="J6" s="84"/>
      <c r="K6" s="84"/>
      <c r="L6" s="84">
        <f>AD6</f>
        <v>670000</v>
      </c>
      <c r="M6" s="84"/>
      <c r="N6" s="84"/>
      <c r="O6" s="135"/>
      <c r="P6" s="2"/>
      <c r="Q6" s="152"/>
      <c r="R6" s="8" t="s">
        <v>74</v>
      </c>
      <c r="S6" s="2"/>
      <c r="T6" s="2"/>
      <c r="U6" s="2"/>
      <c r="W6" s="10" t="s">
        <v>27</v>
      </c>
      <c r="X6" s="250">
        <v>7.8200000000000006e-002</v>
      </c>
      <c r="Y6" s="258"/>
      <c r="Z6" s="268">
        <v>47514</v>
      </c>
      <c r="AA6" s="275"/>
      <c r="AB6" s="275"/>
      <c r="AC6" s="284"/>
      <c r="AD6" s="268">
        <v>670000</v>
      </c>
      <c r="AE6" s="275"/>
      <c r="AF6" s="275"/>
      <c r="AG6" s="314"/>
    </row>
    <row r="7" spans="2:54" ht="18" customHeight="1">
      <c r="B7" s="2"/>
      <c r="C7" s="11" t="s">
        <v>15</v>
      </c>
      <c r="D7" s="36">
        <f>X7</f>
        <v>2.75e-002</v>
      </c>
      <c r="E7" s="36"/>
      <c r="F7" s="36"/>
      <c r="G7" s="74"/>
      <c r="H7" s="85">
        <f>Z7</f>
        <v>16583</v>
      </c>
      <c r="I7" s="85"/>
      <c r="J7" s="85"/>
      <c r="K7" s="85"/>
      <c r="L7" s="85">
        <f>AD7</f>
        <v>260000</v>
      </c>
      <c r="M7" s="85"/>
      <c r="N7" s="85"/>
      <c r="O7" s="136"/>
      <c r="P7" s="2"/>
      <c r="Q7" s="8" t="s">
        <v>75</v>
      </c>
      <c r="R7" s="2"/>
      <c r="S7" s="2"/>
      <c r="T7" s="2"/>
      <c r="U7" s="2"/>
      <c r="W7" s="11" t="s">
        <v>15</v>
      </c>
      <c r="X7" s="251">
        <v>2.75e-002</v>
      </c>
      <c r="Y7" s="259"/>
      <c r="Z7" s="269">
        <v>16583</v>
      </c>
      <c r="AA7" s="276"/>
      <c r="AB7" s="276"/>
      <c r="AC7" s="285"/>
      <c r="AD7" s="269">
        <v>260000</v>
      </c>
      <c r="AE7" s="276"/>
      <c r="AF7" s="276"/>
      <c r="AG7" s="315"/>
    </row>
    <row r="8" spans="2:54" ht="18" customHeight="1">
      <c r="B8" s="2"/>
      <c r="C8" s="12" t="s">
        <v>28</v>
      </c>
      <c r="D8" s="37">
        <f>X8</f>
        <v>2.4299999999999999e-002</v>
      </c>
      <c r="E8" s="37"/>
      <c r="F8" s="37"/>
      <c r="G8" s="75"/>
      <c r="H8" s="86">
        <f>Z8</f>
        <v>17262</v>
      </c>
      <c r="I8" s="86"/>
      <c r="J8" s="86"/>
      <c r="K8" s="86"/>
      <c r="L8" s="86">
        <f>AD8</f>
        <v>170000</v>
      </c>
      <c r="M8" s="86"/>
      <c r="N8" s="86"/>
      <c r="O8" s="137"/>
      <c r="P8" s="2"/>
      <c r="Q8" s="2"/>
      <c r="R8" s="2"/>
      <c r="S8" s="2"/>
      <c r="T8" s="2"/>
      <c r="U8" s="2"/>
      <c r="W8" s="13" t="s">
        <v>28</v>
      </c>
      <c r="X8" s="251">
        <v>2.4299999999999999e-002</v>
      </c>
      <c r="Y8" s="259"/>
      <c r="Z8" s="269">
        <v>17262</v>
      </c>
      <c r="AA8" s="276"/>
      <c r="AB8" s="276"/>
      <c r="AC8" s="285"/>
      <c r="AD8" s="269">
        <v>170000</v>
      </c>
      <c r="AE8" s="276"/>
      <c r="AF8" s="276"/>
      <c r="AG8" s="315"/>
    </row>
    <row r="9" spans="2:54" ht="18" customHeight="1">
      <c r="B9" s="2"/>
      <c r="C9" s="13" t="s">
        <v>124</v>
      </c>
      <c r="D9" s="38">
        <f>X9</f>
        <v>3.0000000000000001e-003</v>
      </c>
      <c r="E9" s="53"/>
      <c r="F9" s="53"/>
      <c r="G9" s="53"/>
      <c r="H9" s="87">
        <f>Z9</f>
        <v>1931</v>
      </c>
      <c r="I9" s="87"/>
      <c r="J9" s="87"/>
      <c r="K9" s="87"/>
      <c r="L9" s="87">
        <f>AD9</f>
        <v>30000</v>
      </c>
      <c r="M9" s="87"/>
      <c r="N9" s="87"/>
      <c r="O9" s="138"/>
      <c r="P9" s="2"/>
      <c r="Q9" s="2"/>
      <c r="R9" s="2"/>
      <c r="S9" s="2"/>
      <c r="T9" s="2"/>
      <c r="U9" s="2"/>
      <c r="W9" s="232" t="s">
        <v>116</v>
      </c>
      <c r="X9" s="252">
        <v>3.0000000000000001e-003</v>
      </c>
      <c r="Y9" s="260"/>
      <c r="Z9" s="270">
        <v>1931</v>
      </c>
      <c r="AA9" s="277"/>
      <c r="AB9" s="277"/>
      <c r="AC9" s="286"/>
      <c r="AD9" s="270">
        <v>30000</v>
      </c>
      <c r="AE9" s="306"/>
      <c r="AF9" s="306"/>
      <c r="AG9" s="316"/>
    </row>
    <row r="10" spans="2:54" ht="18.75" customHeight="1">
      <c r="B10" s="2"/>
      <c r="C10" s="213" t="s">
        <v>125</v>
      </c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144"/>
      <c r="Q10" s="144"/>
      <c r="R10" s="144"/>
      <c r="S10" s="144"/>
      <c r="T10" s="2"/>
      <c r="U10" s="2"/>
      <c r="W10" s="233" t="s">
        <v>49</v>
      </c>
      <c r="X10" s="253" t="s">
        <v>95</v>
      </c>
      <c r="Y10" s="253"/>
      <c r="Z10" s="253" t="s">
        <v>99</v>
      </c>
      <c r="AA10" s="253"/>
      <c r="AB10" s="253" t="s">
        <v>96</v>
      </c>
      <c r="AC10" s="287"/>
      <c r="AD10" s="295" t="s">
        <v>100</v>
      </c>
      <c r="AE10" s="233" t="s">
        <v>73</v>
      </c>
      <c r="AF10" s="287"/>
      <c r="AG10" s="317" t="s">
        <v>117</v>
      </c>
      <c r="AH10" s="295"/>
    </row>
    <row r="11" spans="2:54" ht="3.75" customHeight="1">
      <c r="B11" s="4"/>
      <c r="C11" s="15"/>
      <c r="D11" s="40"/>
      <c r="E11" s="40"/>
      <c r="F11" s="40"/>
      <c r="G11" s="40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168"/>
      <c r="U11" s="2"/>
      <c r="W11" s="234"/>
      <c r="X11" s="254"/>
      <c r="Y11" s="254"/>
      <c r="Z11" s="254"/>
      <c r="AA11" s="254"/>
      <c r="AB11" s="254"/>
      <c r="AC11" s="288"/>
      <c r="AD11" s="296"/>
      <c r="AE11" s="234"/>
      <c r="AF11" s="288"/>
      <c r="AG11" s="318"/>
      <c r="AH11" s="321"/>
    </row>
    <row r="12" spans="2:54" ht="19.5" customHeight="1">
      <c r="B12" s="5"/>
      <c r="C12" s="16" t="s">
        <v>44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9"/>
      <c r="U12" s="2"/>
      <c r="V12" s="222"/>
      <c r="W12" s="235">
        <f>VALUE(AC4-6&amp;"/4/2")</f>
        <v>43923</v>
      </c>
      <c r="X12" s="255">
        <f>VALUE(AC4-40&amp;"/4/1")</f>
        <v>31503</v>
      </c>
      <c r="Y12" s="261">
        <f>VALUE(AC4-40+1&amp;"/3/31")</f>
        <v>31867</v>
      </c>
      <c r="Z12" s="255">
        <f>VALUE(AC4-65&amp;"/4/1")</f>
        <v>22372</v>
      </c>
      <c r="AA12" s="261">
        <f>VALUE(AC4-65+1&amp;"/3/31")</f>
        <v>22736</v>
      </c>
      <c r="AB12" s="255">
        <f>VALUE(AC4-75&amp;"/4/1")</f>
        <v>18719</v>
      </c>
      <c r="AC12" s="289">
        <f>VALUE(AC4-75+1&amp;"/3/31")</f>
        <v>19084</v>
      </c>
      <c r="AD12" s="297">
        <f>VALUE(AC4-65&amp;"/1/1")</f>
        <v>22282</v>
      </c>
      <c r="AE12" s="307">
        <f>VALUE(AC4&amp;"/4/1")</f>
        <v>46113</v>
      </c>
      <c r="AF12" s="289">
        <f>VALUE(AC4+1&amp;"/3/31")</f>
        <v>46477</v>
      </c>
      <c r="AG12" s="307">
        <f>VALUE(AC4-18&amp;"/4/1")</f>
        <v>39539</v>
      </c>
      <c r="AH12" s="289">
        <f>VALUE(AC4-18+1&amp;"/3/31")</f>
        <v>39903</v>
      </c>
      <c r="AI12" s="222"/>
      <c r="AJ12" s="222"/>
      <c r="AK12" s="222"/>
      <c r="AL12" s="222"/>
      <c r="AM12" s="222"/>
      <c r="AN12" s="222"/>
      <c r="AO12" s="222"/>
      <c r="AP12" s="222"/>
      <c r="AQ12" s="338"/>
      <c r="AR12" s="341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</row>
    <row r="13" spans="2:54" ht="14.25">
      <c r="B13" s="5"/>
      <c r="C13" s="17"/>
      <c r="D13" s="41" t="s">
        <v>94</v>
      </c>
      <c r="E13" s="54"/>
      <c r="F13" s="54"/>
      <c r="G13" s="72" t="s">
        <v>90</v>
      </c>
      <c r="H13" s="72"/>
      <c r="I13" s="72"/>
      <c r="J13" s="72" t="s">
        <v>0</v>
      </c>
      <c r="K13" s="72"/>
      <c r="L13" s="72"/>
      <c r="M13" s="123" t="s">
        <v>59</v>
      </c>
      <c r="N13" s="123"/>
      <c r="O13" s="123" t="s">
        <v>62</v>
      </c>
      <c r="P13" s="123"/>
      <c r="Q13" s="123" t="s">
        <v>38</v>
      </c>
      <c r="R13" s="158"/>
      <c r="S13" s="162" t="s">
        <v>57</v>
      </c>
      <c r="T13" s="169"/>
      <c r="U13" s="2"/>
      <c r="V13" s="223" t="s">
        <v>58</v>
      </c>
      <c r="W13" s="236"/>
      <c r="X13" s="236"/>
      <c r="Y13" s="262"/>
      <c r="Z13" s="227" t="s">
        <v>42</v>
      </c>
      <c r="AA13" s="245"/>
      <c r="AB13" s="245"/>
      <c r="AC13" s="290"/>
      <c r="AD13" s="298" t="s">
        <v>23</v>
      </c>
      <c r="AE13" s="223" t="s">
        <v>8</v>
      </c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62"/>
      <c r="AQ13" s="339" t="s">
        <v>3</v>
      </c>
      <c r="AR13" s="342" t="s">
        <v>61</v>
      </c>
      <c r="AS13" s="236" t="s">
        <v>63</v>
      </c>
      <c r="AT13" s="236"/>
      <c r="AU13" s="236"/>
      <c r="AV13" s="236"/>
      <c r="AW13" s="236"/>
      <c r="AX13" s="236" t="s">
        <v>66</v>
      </c>
      <c r="AY13" s="236"/>
      <c r="AZ13" s="236"/>
      <c r="BA13" s="236"/>
      <c r="BB13" s="262"/>
    </row>
    <row r="14" spans="2:54" ht="15">
      <c r="B14" s="5"/>
      <c r="C14" s="17"/>
      <c r="D14" s="42" t="s">
        <v>91</v>
      </c>
      <c r="E14" s="55" t="s">
        <v>92</v>
      </c>
      <c r="F14" s="55" t="s">
        <v>47</v>
      </c>
      <c r="G14" s="72"/>
      <c r="H14" s="72"/>
      <c r="I14" s="72"/>
      <c r="J14" s="72"/>
      <c r="K14" s="72"/>
      <c r="L14" s="72"/>
      <c r="M14" s="123"/>
      <c r="N14" s="123"/>
      <c r="O14" s="123"/>
      <c r="P14" s="123"/>
      <c r="Q14" s="123"/>
      <c r="R14" s="158"/>
      <c r="S14" s="162"/>
      <c r="T14" s="170"/>
      <c r="U14" s="2"/>
      <c r="V14" s="224" t="s">
        <v>30</v>
      </c>
      <c r="W14" s="237" t="s">
        <v>19</v>
      </c>
      <c r="X14" s="237" t="s">
        <v>18</v>
      </c>
      <c r="Y14" s="263" t="s">
        <v>33</v>
      </c>
      <c r="Z14" s="224" t="s">
        <v>31</v>
      </c>
      <c r="AA14" s="237" t="s">
        <v>19</v>
      </c>
      <c r="AB14" s="280" t="s">
        <v>17</v>
      </c>
      <c r="AC14" s="291" t="s">
        <v>29</v>
      </c>
      <c r="AD14" s="299"/>
      <c r="AE14" s="224" t="s">
        <v>50</v>
      </c>
      <c r="AF14" s="311">
        <v>650999</v>
      </c>
      <c r="AG14" s="311">
        <v>1899999</v>
      </c>
      <c r="AH14" s="311">
        <v>3599999</v>
      </c>
      <c r="AI14" s="311">
        <v>6599999</v>
      </c>
      <c r="AJ14" s="311">
        <v>8499999</v>
      </c>
      <c r="AK14" s="331">
        <v>8500000</v>
      </c>
      <c r="AL14" s="311"/>
      <c r="AM14" s="311"/>
      <c r="AN14" s="311"/>
      <c r="AO14" s="311"/>
      <c r="AP14" s="331"/>
      <c r="AQ14" s="340"/>
      <c r="AR14" s="224" t="s">
        <v>50</v>
      </c>
      <c r="AS14" s="311">
        <v>1299999</v>
      </c>
      <c r="AT14" s="311">
        <v>4099999</v>
      </c>
      <c r="AU14" s="311">
        <v>7699999</v>
      </c>
      <c r="AV14" s="311">
        <v>9999999</v>
      </c>
      <c r="AW14" s="343">
        <v>10000000</v>
      </c>
      <c r="AX14" s="311">
        <v>3299999</v>
      </c>
      <c r="AY14" s="311">
        <v>4099999</v>
      </c>
      <c r="AZ14" s="311">
        <v>7699999</v>
      </c>
      <c r="BA14" s="311">
        <v>9999999</v>
      </c>
      <c r="BB14" s="331">
        <v>10000000</v>
      </c>
    </row>
    <row r="15" spans="2:54" ht="21" customHeight="1">
      <c r="B15" s="5"/>
      <c r="C15" s="18" t="s">
        <v>1</v>
      </c>
      <c r="D15" s="43">
        <f>A4たて!D15</f>
        <v>0</v>
      </c>
      <c r="E15" s="56">
        <f>A4たて!E15</f>
        <v>0</v>
      </c>
      <c r="F15" s="66">
        <f t="shared" ref="F15:F23" si="0">COUNTIF($EO32:$EZ32,"&gt;0")</f>
        <v>0</v>
      </c>
      <c r="G15" s="217">
        <f>A4たて!G15</f>
        <v>0</v>
      </c>
      <c r="H15" s="218"/>
      <c r="I15" s="219"/>
      <c r="J15" s="102">
        <f>SUM(IF(S15="○",AE15*30/100,AE15),AR15,Q15)-AD15</f>
        <v>0</v>
      </c>
      <c r="K15" s="110"/>
      <c r="L15" s="117"/>
      <c r="M15" s="124">
        <f>A4たて!M15</f>
        <v>0</v>
      </c>
      <c r="N15" s="124"/>
      <c r="O15" s="124">
        <f>A4たて!O15</f>
        <v>0</v>
      </c>
      <c r="P15" s="124"/>
      <c r="Q15" s="124">
        <f>A4たて!Q15</f>
        <v>0</v>
      </c>
      <c r="R15" s="159"/>
      <c r="S15" s="163">
        <f>A4たて!S15</f>
        <v>0</v>
      </c>
      <c r="T15" s="170"/>
      <c r="U15" s="2"/>
      <c r="V15" s="225">
        <f t="shared" ref="V15:V23" si="1">SUM(W15:Y15)</f>
        <v>0</v>
      </c>
      <c r="W15" s="238">
        <f>IF(S15="○",AE15*30/100,AE15)</f>
        <v>0</v>
      </c>
      <c r="X15" s="238">
        <f>IF(AND(G15&lt;=AD12,AR15&gt;150000),AR15-150000,AR15)</f>
        <v>0</v>
      </c>
      <c r="Y15" s="264">
        <f>Q15</f>
        <v>0</v>
      </c>
      <c r="Z15" s="224" t="str">
        <f>IF(OR(AA15="〇",AB15="〇",AC15="〇"),"〇","")</f>
        <v/>
      </c>
      <c r="AA15" s="237" t="str">
        <f>IF(AE15&gt;0,"〇","")</f>
        <v/>
      </c>
      <c r="AB15" s="237" t="str">
        <f>IF(AND($G15&lt;=$AD$12,SUM(AX15:BB15)&gt;150000),"〇","")</f>
        <v/>
      </c>
      <c r="AC15" s="263" t="str">
        <f>IF(AND($G15&gt;$AD$12,SUM(AS15:AW15)&gt;0),"〇","")</f>
        <v/>
      </c>
      <c r="AD15" s="300">
        <f t="shared" ref="AD15:AD23" si="2">IF(AND(AND(AE15&gt;0,AR15&gt;0),AE15+AR15&gt;100000),100000,0)</f>
        <v>0</v>
      </c>
      <c r="AE15" s="308">
        <f t="shared" ref="AE15:AE23" si="3">MAX(AF15:AK15)</f>
        <v>0</v>
      </c>
      <c r="AF15" s="312">
        <f t="shared" ref="AF15:AF23" si="4">IF($M15&lt;=AF$14,0,0)</f>
        <v>0</v>
      </c>
      <c r="AG15" s="312">
        <f t="shared" ref="AG15:AG23" si="5">IF(AND($M15&gt;=AF$14+1,$M15&lt;=AG$14),$M15-650000,0)</f>
        <v>0</v>
      </c>
      <c r="AH15" s="312">
        <f t="shared" ref="AH15:AH23" si="6">IF(AND($M15&gt;=AG$14+1,$M15&lt;=AH$14),((ROUNDDOWN($M15/4000,0))*4000)*0.7-80000,0)</f>
        <v>0</v>
      </c>
      <c r="AI15" s="312">
        <f t="shared" ref="AI15:AI23" si="7">IF(AND($M15&gt;=AH$14+1,$M15&lt;=AI$14),((ROUNDDOWN($M15/4000,0))*4000)*0.8-440000,0)</f>
        <v>0</v>
      </c>
      <c r="AJ15" s="312">
        <f t="shared" ref="AJ15:AJ23" si="8">IF(AND($M15&gt;=AI$14+1,$M15&lt;=AJ$14),INT($M15*0.9)-1100000,0)</f>
        <v>0</v>
      </c>
      <c r="AK15" s="312">
        <f t="shared" ref="AK15:AK23" si="9">IF($M15&gt;=AK$14,$M15-1950000,0)</f>
        <v>0</v>
      </c>
      <c r="AL15" s="312"/>
      <c r="AM15" s="312"/>
      <c r="AN15" s="312"/>
      <c r="AO15" s="312"/>
      <c r="AP15" s="336"/>
      <c r="AQ15" s="300">
        <f>AE15+Q15</f>
        <v>0</v>
      </c>
      <c r="AR15" s="308">
        <f t="shared" ref="AR15:AR23" si="10">IF($G15&lt;=$AD$12,MAX(AX15:BB15),MAX(AS15:AW15))</f>
        <v>0</v>
      </c>
      <c r="AS15" s="312">
        <f t="shared" ref="AS15:AS23" si="11">IF(AND($O15&gt;400000,$O15&lt;=AS$14),$O15-IF($AQ15&lt;=10000000,600000,IF($AQ15&lt;=20000000,500000,IF($AQ15&gt;=20000001,400000))),0)</f>
        <v>0</v>
      </c>
      <c r="AT15" s="312">
        <f t="shared" ref="AT15:AT23" si="12">IF(AND($O15&gt;=AS$14+1,$O15&lt;=AT$14),INT($O15*0.75)-IF($AQ15&lt;=10000000,275000,IF($AQ15&lt;=20000000,175000,IF($AQ15&gt;=20000001,75000))),0)</f>
        <v>0</v>
      </c>
      <c r="AU15" s="312">
        <f t="shared" ref="AU15:AU23" si="13">IF(AND($O15&gt;=AT$14+1,$O15&lt;=AU$14),INT($O15*0.85)-IF($AQ15&lt;=10000000,685000,IF($AQ15&lt;=20000000,585000,IF($AQ15&gt;=20000001,485000))),0)</f>
        <v>0</v>
      </c>
      <c r="AV15" s="312">
        <f t="shared" ref="AV15:AV23" si="14">IF(AND($O15&gt;=AU$14+1,$O15&lt;=AV$14),INT($O15*0.95)-IF($AQ15&lt;=10000000,1455000,IF($AQ15&lt;=20000000,1355000,IF($AQ15&gt;=20000001,1255000))),0)</f>
        <v>0</v>
      </c>
      <c r="AW15" s="312">
        <f t="shared" ref="AW15:AW23" si="15">IF($O15&gt;=AW$14,$O15-IF($AQ15&lt;=10000000,1955000,IF($AQ15&lt;=20000000,1855000,IF($AQ15&gt;=20000001,1755000))),0)</f>
        <v>0</v>
      </c>
      <c r="AX15" s="312">
        <f t="shared" ref="AX15:AX23" si="16">IF(AND($O15&gt;900000,$O15&lt;=AX$14),$O15-IF($AQ15&lt;=10000000,1100000,IF($AQ15&lt;=20000000,1000000,IF($AQ15&gt;=20000001,900000))),0)</f>
        <v>0</v>
      </c>
      <c r="AY15" s="312">
        <f t="shared" ref="AY15:AY23" si="17">IF(AND($O15&gt;=AX$14+1,$O15&lt;=AY$14),INT($O15*0.75)-IF($AQ15&lt;=10000000,275000,IF($AQ15&lt;=20000000,175000,IF($AQ15&gt;=20000001,75000))),0)</f>
        <v>0</v>
      </c>
      <c r="AZ15" s="312">
        <f t="shared" ref="AZ15:AZ23" si="18">IF(AND($O15&gt;=AY$14+1,$O15&lt;=AZ$14),INT($O15*0.85)-IF($AQ15&lt;=10000000,685000,IF($AQ15&lt;=20000000,585000,IF($AQ15&gt;=20000001,485000))),0)</f>
        <v>0</v>
      </c>
      <c r="BA15" s="312">
        <f t="shared" ref="BA15:BA23" si="19">IF(AND($O15&gt;=AZ$14+1,$O15&lt;=BA$14),INT($O15*0.95)-IF($AQ15&lt;=10000000,1455000,IF($AQ15&lt;=20000000,1355000,IF($AQ15&gt;=20000001,1255000))),0)</f>
        <v>0</v>
      </c>
      <c r="BB15" s="336">
        <f t="shared" ref="BB15:BB23" si="20">IF($O15&gt;=BB$14,$O15-IF($AQ15&lt;=10000000,1955000,IF($AQ15&lt;=20000000,1855000,IF($AQ15&gt;=20000001,1755000))),0)</f>
        <v>0</v>
      </c>
    </row>
    <row r="16" spans="2:54" ht="21" customHeight="1">
      <c r="B16" s="5"/>
      <c r="C16" s="19" t="s">
        <v>5</v>
      </c>
      <c r="D16" s="44">
        <f>A4たて!D16</f>
        <v>0</v>
      </c>
      <c r="E16" s="57">
        <f>A4たて!E16</f>
        <v>0</v>
      </c>
      <c r="F16" s="67">
        <f t="shared" si="0"/>
        <v>0</v>
      </c>
      <c r="G16" s="77">
        <f>A4たて!G16</f>
        <v>0</v>
      </c>
      <c r="H16" s="90"/>
      <c r="I16" s="98"/>
      <c r="J16" s="103">
        <f t="shared" ref="J16:J23" si="21">SUM(IF(S16="○",AE16*30/100,AE16),AR16,IF(F16&gt;0,Q16,0))-AD16</f>
        <v>0</v>
      </c>
      <c r="K16" s="111"/>
      <c r="L16" s="111"/>
      <c r="M16" s="125">
        <f>A4たて!M16</f>
        <v>0</v>
      </c>
      <c r="N16" s="125"/>
      <c r="O16" s="125">
        <f>A4たて!O16</f>
        <v>0</v>
      </c>
      <c r="P16" s="125"/>
      <c r="Q16" s="153">
        <f>A4たて!Q16</f>
        <v>0</v>
      </c>
      <c r="R16" s="160"/>
      <c r="S16" s="164">
        <f>A4たて!S16</f>
        <v>0</v>
      </c>
      <c r="T16" s="170"/>
      <c r="U16" s="2"/>
      <c r="V16" s="225">
        <f t="shared" si="1"/>
        <v>0</v>
      </c>
      <c r="W16" s="238">
        <f t="shared" ref="W16:W23" si="22">IF(AA16="〇",IF(S16="○",AE16*30/100,AE16),0)</f>
        <v>0</v>
      </c>
      <c r="X16" s="238">
        <f t="shared" ref="X16:X23" si="23">IF(OR(AB16="〇",AC16="〇"),IF(AND(G16&lt;=AD12,AR16&gt;150000),AR16-150000,AR16),0)</f>
        <v>0</v>
      </c>
      <c r="Y16" s="264">
        <f t="shared" ref="Y16:Y23" si="24">IF($FO33=_xlfn.MINIFS($FO$32:$FO$40,$FO$32:$FO$40,"&gt;0"),Q16,0)</f>
        <v>0</v>
      </c>
      <c r="Z16" s="224" t="str">
        <f t="shared" ref="Z16:Z23" si="25">IF(F16&gt;0,IF(OR(AA16="〇",AB16="〇",AC16="〇"),"〇",""),"")</f>
        <v/>
      </c>
      <c r="AA16" s="237" t="str">
        <f t="shared" ref="AA16:AA23" si="26">IF($FO33=_xlfn.MINIFS($FO$32:$FO$40,$FO$32:$FO$40,"&gt;0"),IF(AE16&gt;0,"〇",""),"")</f>
        <v/>
      </c>
      <c r="AB16" s="237" t="str">
        <f t="shared" ref="AB16:AB23" si="27">IF($FO33=_xlfn.MINIFS($FO$32:$FO$40,$FO$32:$FO$40,"&gt;0"),IF(AND($G16&lt;=$AD$12,SUM(AX16:BB16)&gt;150000),"〇",""),"")</f>
        <v/>
      </c>
      <c r="AC16" s="263" t="str">
        <f t="shared" ref="AC16:AC23" si="28">IF($FO33=_xlfn.MINIFS($FO$32:$FO$40,$FO$32:$FO$40,"&gt;0"),IF(AND($G16&gt;$AD$12,SUM(AS16:AW16)&gt;0),"〇",""),"")</f>
        <v/>
      </c>
      <c r="AD16" s="300">
        <f t="shared" si="2"/>
        <v>0</v>
      </c>
      <c r="AE16" s="308">
        <f t="shared" si="3"/>
        <v>0</v>
      </c>
      <c r="AF16" s="312">
        <f t="shared" si="4"/>
        <v>0</v>
      </c>
      <c r="AG16" s="312">
        <f t="shared" si="5"/>
        <v>0</v>
      </c>
      <c r="AH16" s="312">
        <f t="shared" si="6"/>
        <v>0</v>
      </c>
      <c r="AI16" s="312">
        <f t="shared" si="7"/>
        <v>0</v>
      </c>
      <c r="AJ16" s="312">
        <f t="shared" si="8"/>
        <v>0</v>
      </c>
      <c r="AK16" s="312">
        <f t="shared" si="9"/>
        <v>0</v>
      </c>
      <c r="AL16" s="312"/>
      <c r="AM16" s="312"/>
      <c r="AN16" s="312"/>
      <c r="AO16" s="312"/>
      <c r="AP16" s="336"/>
      <c r="AQ16" s="300">
        <f t="shared" ref="AQ16:AQ23" si="29">AE16+IF(F16&gt;0,Q16,0)</f>
        <v>0</v>
      </c>
      <c r="AR16" s="308">
        <f t="shared" si="10"/>
        <v>0</v>
      </c>
      <c r="AS16" s="312">
        <f t="shared" si="11"/>
        <v>0</v>
      </c>
      <c r="AT16" s="312">
        <f t="shared" si="12"/>
        <v>0</v>
      </c>
      <c r="AU16" s="312">
        <f t="shared" si="13"/>
        <v>0</v>
      </c>
      <c r="AV16" s="312">
        <f t="shared" si="14"/>
        <v>0</v>
      </c>
      <c r="AW16" s="312">
        <f t="shared" si="15"/>
        <v>0</v>
      </c>
      <c r="AX16" s="312">
        <f t="shared" si="16"/>
        <v>0</v>
      </c>
      <c r="AY16" s="312">
        <f t="shared" si="17"/>
        <v>0</v>
      </c>
      <c r="AZ16" s="312">
        <f t="shared" si="18"/>
        <v>0</v>
      </c>
      <c r="BA16" s="312">
        <f t="shared" si="19"/>
        <v>0</v>
      </c>
      <c r="BB16" s="336">
        <f t="shared" si="20"/>
        <v>0</v>
      </c>
    </row>
    <row r="17" spans="2:226" ht="21" customHeight="1">
      <c r="B17" s="5"/>
      <c r="C17" s="19" t="s">
        <v>7</v>
      </c>
      <c r="D17" s="44">
        <f>A4たて!D17</f>
        <v>0</v>
      </c>
      <c r="E17" s="57">
        <f>A4たて!E17</f>
        <v>0</v>
      </c>
      <c r="F17" s="67">
        <f t="shared" si="0"/>
        <v>0</v>
      </c>
      <c r="G17" s="77">
        <f>A4たて!G17</f>
        <v>0</v>
      </c>
      <c r="H17" s="90"/>
      <c r="I17" s="98"/>
      <c r="J17" s="104">
        <f t="shared" si="21"/>
        <v>0</v>
      </c>
      <c r="K17" s="112"/>
      <c r="L17" s="112"/>
      <c r="M17" s="125">
        <f>A4たて!M17</f>
        <v>0</v>
      </c>
      <c r="N17" s="125"/>
      <c r="O17" s="125">
        <f>A4たて!O17</f>
        <v>0</v>
      </c>
      <c r="P17" s="125"/>
      <c r="Q17" s="153">
        <f>A4たて!Q17</f>
        <v>0</v>
      </c>
      <c r="R17" s="160"/>
      <c r="S17" s="164">
        <f>A4たて!S17</f>
        <v>0</v>
      </c>
      <c r="T17" s="170"/>
      <c r="U17" s="2"/>
      <c r="V17" s="225">
        <f t="shared" si="1"/>
        <v>0</v>
      </c>
      <c r="W17" s="238">
        <f t="shared" si="22"/>
        <v>0</v>
      </c>
      <c r="X17" s="238">
        <f t="shared" si="23"/>
        <v>0</v>
      </c>
      <c r="Y17" s="264">
        <f t="shared" si="24"/>
        <v>0</v>
      </c>
      <c r="Z17" s="224" t="str">
        <f t="shared" si="25"/>
        <v/>
      </c>
      <c r="AA17" s="237" t="str">
        <f t="shared" si="26"/>
        <v/>
      </c>
      <c r="AB17" s="237" t="str">
        <f t="shared" si="27"/>
        <v/>
      </c>
      <c r="AC17" s="263" t="str">
        <f t="shared" si="28"/>
        <v/>
      </c>
      <c r="AD17" s="300">
        <f t="shared" si="2"/>
        <v>0</v>
      </c>
      <c r="AE17" s="308">
        <f t="shared" si="3"/>
        <v>0</v>
      </c>
      <c r="AF17" s="312">
        <f t="shared" si="4"/>
        <v>0</v>
      </c>
      <c r="AG17" s="312">
        <f t="shared" si="5"/>
        <v>0</v>
      </c>
      <c r="AH17" s="312">
        <f t="shared" si="6"/>
        <v>0</v>
      </c>
      <c r="AI17" s="312">
        <f t="shared" si="7"/>
        <v>0</v>
      </c>
      <c r="AJ17" s="312">
        <f t="shared" si="8"/>
        <v>0</v>
      </c>
      <c r="AK17" s="312">
        <f t="shared" si="9"/>
        <v>0</v>
      </c>
      <c r="AL17" s="312"/>
      <c r="AM17" s="312"/>
      <c r="AN17" s="312"/>
      <c r="AO17" s="312"/>
      <c r="AP17" s="336"/>
      <c r="AQ17" s="300">
        <f t="shared" si="29"/>
        <v>0</v>
      </c>
      <c r="AR17" s="308">
        <f t="shared" si="10"/>
        <v>0</v>
      </c>
      <c r="AS17" s="312">
        <f t="shared" si="11"/>
        <v>0</v>
      </c>
      <c r="AT17" s="312">
        <f t="shared" si="12"/>
        <v>0</v>
      </c>
      <c r="AU17" s="312">
        <f t="shared" si="13"/>
        <v>0</v>
      </c>
      <c r="AV17" s="312">
        <f t="shared" si="14"/>
        <v>0</v>
      </c>
      <c r="AW17" s="312">
        <f t="shared" si="15"/>
        <v>0</v>
      </c>
      <c r="AX17" s="312">
        <f t="shared" si="16"/>
        <v>0</v>
      </c>
      <c r="AY17" s="312">
        <f t="shared" si="17"/>
        <v>0</v>
      </c>
      <c r="AZ17" s="312">
        <f t="shared" si="18"/>
        <v>0</v>
      </c>
      <c r="BA17" s="312">
        <f t="shared" si="19"/>
        <v>0</v>
      </c>
      <c r="BB17" s="336">
        <f t="shared" si="20"/>
        <v>0</v>
      </c>
    </row>
    <row r="18" spans="2:226" ht="21" customHeight="1">
      <c r="B18" s="5"/>
      <c r="C18" s="19" t="s">
        <v>9</v>
      </c>
      <c r="D18" s="44">
        <f>A4たて!D18</f>
        <v>0</v>
      </c>
      <c r="E18" s="57">
        <f>A4たて!E18</f>
        <v>0</v>
      </c>
      <c r="F18" s="67">
        <f t="shared" si="0"/>
        <v>0</v>
      </c>
      <c r="G18" s="77">
        <f>A4たて!G18</f>
        <v>0</v>
      </c>
      <c r="H18" s="90"/>
      <c r="I18" s="98"/>
      <c r="J18" s="104">
        <f t="shared" si="21"/>
        <v>0</v>
      </c>
      <c r="K18" s="112"/>
      <c r="L18" s="112"/>
      <c r="M18" s="125">
        <f>A4たて!M18</f>
        <v>0</v>
      </c>
      <c r="N18" s="125"/>
      <c r="O18" s="125">
        <f>A4たて!O18</f>
        <v>0</v>
      </c>
      <c r="P18" s="125"/>
      <c r="Q18" s="153">
        <f>A4たて!Q18</f>
        <v>0</v>
      </c>
      <c r="R18" s="160"/>
      <c r="S18" s="164">
        <f>A4たて!S18</f>
        <v>0</v>
      </c>
      <c r="T18" s="170"/>
      <c r="U18" s="2"/>
      <c r="V18" s="225">
        <f t="shared" si="1"/>
        <v>0</v>
      </c>
      <c r="W18" s="238">
        <f t="shared" si="22"/>
        <v>0</v>
      </c>
      <c r="X18" s="238">
        <f t="shared" si="23"/>
        <v>0</v>
      </c>
      <c r="Y18" s="264">
        <f t="shared" si="24"/>
        <v>0</v>
      </c>
      <c r="Z18" s="224" t="str">
        <f t="shared" si="25"/>
        <v/>
      </c>
      <c r="AA18" s="237" t="str">
        <f t="shared" si="26"/>
        <v/>
      </c>
      <c r="AB18" s="237" t="str">
        <f t="shared" si="27"/>
        <v/>
      </c>
      <c r="AC18" s="263" t="str">
        <f t="shared" si="28"/>
        <v/>
      </c>
      <c r="AD18" s="300">
        <f t="shared" si="2"/>
        <v>0</v>
      </c>
      <c r="AE18" s="308">
        <f t="shared" si="3"/>
        <v>0</v>
      </c>
      <c r="AF18" s="312">
        <f t="shared" si="4"/>
        <v>0</v>
      </c>
      <c r="AG18" s="312">
        <f t="shared" si="5"/>
        <v>0</v>
      </c>
      <c r="AH18" s="312">
        <f t="shared" si="6"/>
        <v>0</v>
      </c>
      <c r="AI18" s="312">
        <f t="shared" si="7"/>
        <v>0</v>
      </c>
      <c r="AJ18" s="312">
        <f t="shared" si="8"/>
        <v>0</v>
      </c>
      <c r="AK18" s="312">
        <f t="shared" si="9"/>
        <v>0</v>
      </c>
      <c r="AL18" s="312"/>
      <c r="AM18" s="312"/>
      <c r="AN18" s="312"/>
      <c r="AO18" s="312"/>
      <c r="AP18" s="336"/>
      <c r="AQ18" s="300">
        <f t="shared" si="29"/>
        <v>0</v>
      </c>
      <c r="AR18" s="308">
        <f t="shared" si="10"/>
        <v>0</v>
      </c>
      <c r="AS18" s="312">
        <f t="shared" si="11"/>
        <v>0</v>
      </c>
      <c r="AT18" s="312">
        <f t="shared" si="12"/>
        <v>0</v>
      </c>
      <c r="AU18" s="312">
        <f t="shared" si="13"/>
        <v>0</v>
      </c>
      <c r="AV18" s="312">
        <f t="shared" si="14"/>
        <v>0</v>
      </c>
      <c r="AW18" s="312">
        <f t="shared" si="15"/>
        <v>0</v>
      </c>
      <c r="AX18" s="312">
        <f t="shared" si="16"/>
        <v>0</v>
      </c>
      <c r="AY18" s="312">
        <f t="shared" si="17"/>
        <v>0</v>
      </c>
      <c r="AZ18" s="312">
        <f t="shared" si="18"/>
        <v>0</v>
      </c>
      <c r="BA18" s="312">
        <f t="shared" si="19"/>
        <v>0</v>
      </c>
      <c r="BB18" s="336">
        <f t="shared" si="20"/>
        <v>0</v>
      </c>
    </row>
    <row r="19" spans="2:226" ht="21" customHeight="1">
      <c r="B19" s="5"/>
      <c r="C19" s="19" t="s">
        <v>11</v>
      </c>
      <c r="D19" s="44">
        <f>A4たて!D19</f>
        <v>0</v>
      </c>
      <c r="E19" s="57">
        <f>A4たて!E19</f>
        <v>0</v>
      </c>
      <c r="F19" s="67">
        <f t="shared" si="0"/>
        <v>0</v>
      </c>
      <c r="G19" s="77">
        <f>A4たて!G19</f>
        <v>0</v>
      </c>
      <c r="H19" s="90"/>
      <c r="I19" s="98"/>
      <c r="J19" s="104">
        <f t="shared" si="21"/>
        <v>0</v>
      </c>
      <c r="K19" s="112"/>
      <c r="L19" s="112"/>
      <c r="M19" s="125">
        <f>A4たて!M19</f>
        <v>0</v>
      </c>
      <c r="N19" s="125"/>
      <c r="O19" s="125">
        <f>A4たて!O19</f>
        <v>0</v>
      </c>
      <c r="P19" s="125"/>
      <c r="Q19" s="153">
        <f>A4たて!Q19</f>
        <v>0</v>
      </c>
      <c r="R19" s="160"/>
      <c r="S19" s="164">
        <f>A4たて!S19</f>
        <v>0</v>
      </c>
      <c r="T19" s="170"/>
      <c r="U19" s="2"/>
      <c r="V19" s="225">
        <f t="shared" si="1"/>
        <v>0</v>
      </c>
      <c r="W19" s="238">
        <f t="shared" si="22"/>
        <v>0</v>
      </c>
      <c r="X19" s="238">
        <f t="shared" si="23"/>
        <v>0</v>
      </c>
      <c r="Y19" s="264">
        <f t="shared" si="24"/>
        <v>0</v>
      </c>
      <c r="Z19" s="224" t="str">
        <f t="shared" si="25"/>
        <v/>
      </c>
      <c r="AA19" s="237" t="str">
        <f t="shared" si="26"/>
        <v/>
      </c>
      <c r="AB19" s="237" t="str">
        <f t="shared" si="27"/>
        <v/>
      </c>
      <c r="AC19" s="263" t="str">
        <f t="shared" si="28"/>
        <v/>
      </c>
      <c r="AD19" s="300">
        <f t="shared" si="2"/>
        <v>0</v>
      </c>
      <c r="AE19" s="308">
        <f t="shared" si="3"/>
        <v>0</v>
      </c>
      <c r="AF19" s="312">
        <f t="shared" si="4"/>
        <v>0</v>
      </c>
      <c r="AG19" s="312">
        <f t="shared" si="5"/>
        <v>0</v>
      </c>
      <c r="AH19" s="312">
        <f t="shared" si="6"/>
        <v>0</v>
      </c>
      <c r="AI19" s="312">
        <f t="shared" si="7"/>
        <v>0</v>
      </c>
      <c r="AJ19" s="312">
        <f t="shared" si="8"/>
        <v>0</v>
      </c>
      <c r="AK19" s="312">
        <f t="shared" si="9"/>
        <v>0</v>
      </c>
      <c r="AL19" s="312"/>
      <c r="AM19" s="312"/>
      <c r="AN19" s="312"/>
      <c r="AO19" s="312"/>
      <c r="AP19" s="336"/>
      <c r="AQ19" s="300">
        <f t="shared" si="29"/>
        <v>0</v>
      </c>
      <c r="AR19" s="308">
        <f t="shared" si="10"/>
        <v>0</v>
      </c>
      <c r="AS19" s="312">
        <f t="shared" si="11"/>
        <v>0</v>
      </c>
      <c r="AT19" s="312">
        <f t="shared" si="12"/>
        <v>0</v>
      </c>
      <c r="AU19" s="312">
        <f t="shared" si="13"/>
        <v>0</v>
      </c>
      <c r="AV19" s="312">
        <f t="shared" si="14"/>
        <v>0</v>
      </c>
      <c r="AW19" s="312">
        <f t="shared" si="15"/>
        <v>0</v>
      </c>
      <c r="AX19" s="312">
        <f t="shared" si="16"/>
        <v>0</v>
      </c>
      <c r="AY19" s="312">
        <f t="shared" si="17"/>
        <v>0</v>
      </c>
      <c r="AZ19" s="312">
        <f t="shared" si="18"/>
        <v>0</v>
      </c>
      <c r="BA19" s="312">
        <f t="shared" si="19"/>
        <v>0</v>
      </c>
      <c r="BB19" s="336">
        <f t="shared" si="20"/>
        <v>0</v>
      </c>
    </row>
    <row r="20" spans="2:226" ht="21" customHeight="1">
      <c r="B20" s="5"/>
      <c r="C20" s="19" t="s">
        <v>12</v>
      </c>
      <c r="D20" s="44">
        <f>A4たて!D20</f>
        <v>0</v>
      </c>
      <c r="E20" s="57">
        <f>A4たて!E20</f>
        <v>0</v>
      </c>
      <c r="F20" s="67">
        <f t="shared" si="0"/>
        <v>0</v>
      </c>
      <c r="G20" s="77">
        <f>A4たて!G20</f>
        <v>0</v>
      </c>
      <c r="H20" s="90"/>
      <c r="I20" s="98"/>
      <c r="J20" s="104">
        <f t="shared" si="21"/>
        <v>0</v>
      </c>
      <c r="K20" s="112"/>
      <c r="L20" s="112"/>
      <c r="M20" s="125">
        <f>A4たて!M20</f>
        <v>0</v>
      </c>
      <c r="N20" s="125"/>
      <c r="O20" s="125">
        <f>A4たて!O20</f>
        <v>0</v>
      </c>
      <c r="P20" s="125"/>
      <c r="Q20" s="153">
        <f>A4たて!Q20</f>
        <v>0</v>
      </c>
      <c r="R20" s="160"/>
      <c r="S20" s="164">
        <f>A4たて!S20</f>
        <v>0</v>
      </c>
      <c r="T20" s="170"/>
      <c r="U20" s="2"/>
      <c r="V20" s="225">
        <f t="shared" si="1"/>
        <v>0</v>
      </c>
      <c r="W20" s="238">
        <f t="shared" si="22"/>
        <v>0</v>
      </c>
      <c r="X20" s="238">
        <f t="shared" si="23"/>
        <v>0</v>
      </c>
      <c r="Y20" s="264">
        <f t="shared" si="24"/>
        <v>0</v>
      </c>
      <c r="Z20" s="224" t="str">
        <f t="shared" si="25"/>
        <v/>
      </c>
      <c r="AA20" s="237" t="str">
        <f t="shared" si="26"/>
        <v/>
      </c>
      <c r="AB20" s="237" t="str">
        <f t="shared" si="27"/>
        <v/>
      </c>
      <c r="AC20" s="263" t="str">
        <f t="shared" si="28"/>
        <v/>
      </c>
      <c r="AD20" s="300">
        <f t="shared" si="2"/>
        <v>0</v>
      </c>
      <c r="AE20" s="308">
        <f t="shared" si="3"/>
        <v>0</v>
      </c>
      <c r="AF20" s="312">
        <f t="shared" si="4"/>
        <v>0</v>
      </c>
      <c r="AG20" s="312">
        <f t="shared" si="5"/>
        <v>0</v>
      </c>
      <c r="AH20" s="312">
        <f t="shared" si="6"/>
        <v>0</v>
      </c>
      <c r="AI20" s="312">
        <f t="shared" si="7"/>
        <v>0</v>
      </c>
      <c r="AJ20" s="312">
        <f t="shared" si="8"/>
        <v>0</v>
      </c>
      <c r="AK20" s="312">
        <f t="shared" si="9"/>
        <v>0</v>
      </c>
      <c r="AL20" s="312"/>
      <c r="AM20" s="312"/>
      <c r="AN20" s="312"/>
      <c r="AO20" s="312"/>
      <c r="AP20" s="336"/>
      <c r="AQ20" s="300">
        <f t="shared" si="29"/>
        <v>0</v>
      </c>
      <c r="AR20" s="308">
        <f t="shared" si="10"/>
        <v>0</v>
      </c>
      <c r="AS20" s="312">
        <f t="shared" si="11"/>
        <v>0</v>
      </c>
      <c r="AT20" s="312">
        <f t="shared" si="12"/>
        <v>0</v>
      </c>
      <c r="AU20" s="312">
        <f t="shared" si="13"/>
        <v>0</v>
      </c>
      <c r="AV20" s="312">
        <f t="shared" si="14"/>
        <v>0</v>
      </c>
      <c r="AW20" s="312">
        <f t="shared" si="15"/>
        <v>0</v>
      </c>
      <c r="AX20" s="312">
        <f t="shared" si="16"/>
        <v>0</v>
      </c>
      <c r="AY20" s="312">
        <f t="shared" si="17"/>
        <v>0</v>
      </c>
      <c r="AZ20" s="312">
        <f t="shared" si="18"/>
        <v>0</v>
      </c>
      <c r="BA20" s="312">
        <f t="shared" si="19"/>
        <v>0</v>
      </c>
      <c r="BB20" s="336">
        <f t="shared" si="20"/>
        <v>0</v>
      </c>
    </row>
    <row r="21" spans="2:226" ht="21" customHeight="1">
      <c r="B21" s="5"/>
      <c r="C21" s="19" t="s">
        <v>10</v>
      </c>
      <c r="D21" s="44">
        <f>A4たて!D21</f>
        <v>0</v>
      </c>
      <c r="E21" s="57">
        <f>A4たて!E21</f>
        <v>0</v>
      </c>
      <c r="F21" s="67">
        <f t="shared" si="0"/>
        <v>0</v>
      </c>
      <c r="G21" s="77">
        <f>A4たて!G21</f>
        <v>0</v>
      </c>
      <c r="H21" s="90"/>
      <c r="I21" s="98"/>
      <c r="J21" s="104">
        <f t="shared" si="21"/>
        <v>0</v>
      </c>
      <c r="K21" s="112"/>
      <c r="L21" s="112"/>
      <c r="M21" s="125">
        <f>A4たて!M21</f>
        <v>0</v>
      </c>
      <c r="N21" s="125"/>
      <c r="O21" s="125">
        <f>A4たて!O21</f>
        <v>0</v>
      </c>
      <c r="P21" s="125"/>
      <c r="Q21" s="153">
        <f>A4たて!Q21</f>
        <v>0</v>
      </c>
      <c r="R21" s="160"/>
      <c r="S21" s="164">
        <f>A4たて!S21</f>
        <v>0</v>
      </c>
      <c r="T21" s="170"/>
      <c r="U21" s="2"/>
      <c r="V21" s="225">
        <f t="shared" si="1"/>
        <v>0</v>
      </c>
      <c r="W21" s="238">
        <f t="shared" si="22"/>
        <v>0</v>
      </c>
      <c r="X21" s="238">
        <f t="shared" si="23"/>
        <v>0</v>
      </c>
      <c r="Y21" s="264">
        <f t="shared" si="24"/>
        <v>0</v>
      </c>
      <c r="Z21" s="224" t="str">
        <f t="shared" si="25"/>
        <v/>
      </c>
      <c r="AA21" s="237" t="str">
        <f t="shared" si="26"/>
        <v/>
      </c>
      <c r="AB21" s="237" t="str">
        <f t="shared" si="27"/>
        <v/>
      </c>
      <c r="AC21" s="263" t="str">
        <f t="shared" si="28"/>
        <v/>
      </c>
      <c r="AD21" s="300">
        <f t="shared" si="2"/>
        <v>0</v>
      </c>
      <c r="AE21" s="308">
        <f t="shared" si="3"/>
        <v>0</v>
      </c>
      <c r="AF21" s="312">
        <f t="shared" si="4"/>
        <v>0</v>
      </c>
      <c r="AG21" s="312">
        <f t="shared" si="5"/>
        <v>0</v>
      </c>
      <c r="AH21" s="312">
        <f t="shared" si="6"/>
        <v>0</v>
      </c>
      <c r="AI21" s="312">
        <f t="shared" si="7"/>
        <v>0</v>
      </c>
      <c r="AJ21" s="312">
        <f t="shared" si="8"/>
        <v>0</v>
      </c>
      <c r="AK21" s="312">
        <f t="shared" si="9"/>
        <v>0</v>
      </c>
      <c r="AL21" s="312"/>
      <c r="AM21" s="312"/>
      <c r="AN21" s="312"/>
      <c r="AO21" s="312"/>
      <c r="AP21" s="336"/>
      <c r="AQ21" s="300">
        <f t="shared" si="29"/>
        <v>0</v>
      </c>
      <c r="AR21" s="308">
        <f t="shared" si="10"/>
        <v>0</v>
      </c>
      <c r="AS21" s="312">
        <f t="shared" si="11"/>
        <v>0</v>
      </c>
      <c r="AT21" s="312">
        <f t="shared" si="12"/>
        <v>0</v>
      </c>
      <c r="AU21" s="312">
        <f t="shared" si="13"/>
        <v>0</v>
      </c>
      <c r="AV21" s="312">
        <f t="shared" si="14"/>
        <v>0</v>
      </c>
      <c r="AW21" s="312">
        <f t="shared" si="15"/>
        <v>0</v>
      </c>
      <c r="AX21" s="312">
        <f t="shared" si="16"/>
        <v>0</v>
      </c>
      <c r="AY21" s="312">
        <f t="shared" si="17"/>
        <v>0</v>
      </c>
      <c r="AZ21" s="312">
        <f t="shared" si="18"/>
        <v>0</v>
      </c>
      <c r="BA21" s="312">
        <f t="shared" si="19"/>
        <v>0</v>
      </c>
      <c r="BB21" s="336">
        <f t="shared" si="20"/>
        <v>0</v>
      </c>
    </row>
    <row r="22" spans="2:226" ht="21" customHeight="1">
      <c r="B22" s="5"/>
      <c r="C22" s="19" t="s">
        <v>4</v>
      </c>
      <c r="D22" s="44">
        <f>A4たて!D22</f>
        <v>0</v>
      </c>
      <c r="E22" s="57">
        <f>A4たて!E22</f>
        <v>0</v>
      </c>
      <c r="F22" s="67">
        <f t="shared" si="0"/>
        <v>0</v>
      </c>
      <c r="G22" s="77">
        <f>A4たて!G22</f>
        <v>0</v>
      </c>
      <c r="H22" s="90"/>
      <c r="I22" s="98"/>
      <c r="J22" s="104">
        <f t="shared" si="21"/>
        <v>0</v>
      </c>
      <c r="K22" s="112"/>
      <c r="L22" s="112"/>
      <c r="M22" s="125">
        <f>A4たて!M22</f>
        <v>0</v>
      </c>
      <c r="N22" s="125"/>
      <c r="O22" s="125">
        <f>A4たて!O22</f>
        <v>0</v>
      </c>
      <c r="P22" s="125"/>
      <c r="Q22" s="153">
        <f>A4たて!Q22</f>
        <v>0</v>
      </c>
      <c r="R22" s="160"/>
      <c r="S22" s="164">
        <f>A4たて!S22</f>
        <v>0</v>
      </c>
      <c r="T22" s="170"/>
      <c r="U22" s="2"/>
      <c r="V22" s="225">
        <f t="shared" si="1"/>
        <v>0</v>
      </c>
      <c r="W22" s="238">
        <f t="shared" si="22"/>
        <v>0</v>
      </c>
      <c r="X22" s="238">
        <f t="shared" si="23"/>
        <v>0</v>
      </c>
      <c r="Y22" s="264">
        <f t="shared" si="24"/>
        <v>0</v>
      </c>
      <c r="Z22" s="224" t="str">
        <f t="shared" si="25"/>
        <v/>
      </c>
      <c r="AA22" s="237" t="str">
        <f t="shared" si="26"/>
        <v/>
      </c>
      <c r="AB22" s="237" t="str">
        <f t="shared" si="27"/>
        <v/>
      </c>
      <c r="AC22" s="263" t="str">
        <f t="shared" si="28"/>
        <v/>
      </c>
      <c r="AD22" s="300">
        <f t="shared" si="2"/>
        <v>0</v>
      </c>
      <c r="AE22" s="308">
        <f t="shared" si="3"/>
        <v>0</v>
      </c>
      <c r="AF22" s="312">
        <f t="shared" si="4"/>
        <v>0</v>
      </c>
      <c r="AG22" s="312">
        <f t="shared" si="5"/>
        <v>0</v>
      </c>
      <c r="AH22" s="312">
        <f t="shared" si="6"/>
        <v>0</v>
      </c>
      <c r="AI22" s="312">
        <f t="shared" si="7"/>
        <v>0</v>
      </c>
      <c r="AJ22" s="312">
        <f t="shared" si="8"/>
        <v>0</v>
      </c>
      <c r="AK22" s="312">
        <f t="shared" si="9"/>
        <v>0</v>
      </c>
      <c r="AL22" s="312"/>
      <c r="AM22" s="312"/>
      <c r="AN22" s="312"/>
      <c r="AO22" s="312"/>
      <c r="AP22" s="336"/>
      <c r="AQ22" s="300">
        <f t="shared" si="29"/>
        <v>0</v>
      </c>
      <c r="AR22" s="308">
        <f t="shared" si="10"/>
        <v>0</v>
      </c>
      <c r="AS22" s="312">
        <f t="shared" si="11"/>
        <v>0</v>
      </c>
      <c r="AT22" s="312">
        <f t="shared" si="12"/>
        <v>0</v>
      </c>
      <c r="AU22" s="312">
        <f t="shared" si="13"/>
        <v>0</v>
      </c>
      <c r="AV22" s="312">
        <f t="shared" si="14"/>
        <v>0</v>
      </c>
      <c r="AW22" s="312">
        <f t="shared" si="15"/>
        <v>0</v>
      </c>
      <c r="AX22" s="312">
        <f t="shared" si="16"/>
        <v>0</v>
      </c>
      <c r="AY22" s="312">
        <f t="shared" si="17"/>
        <v>0</v>
      </c>
      <c r="AZ22" s="312">
        <f t="shared" si="18"/>
        <v>0</v>
      </c>
      <c r="BA22" s="312">
        <f t="shared" si="19"/>
        <v>0</v>
      </c>
      <c r="BB22" s="336">
        <f t="shared" si="20"/>
        <v>0</v>
      </c>
    </row>
    <row r="23" spans="2:226" ht="21" customHeight="1">
      <c r="B23" s="5"/>
      <c r="C23" s="20" t="s">
        <v>2</v>
      </c>
      <c r="D23" s="45">
        <f>A4たて!D23</f>
        <v>0</v>
      </c>
      <c r="E23" s="58">
        <f>A4たて!E23</f>
        <v>0</v>
      </c>
      <c r="F23" s="68">
        <f t="shared" si="0"/>
        <v>0</v>
      </c>
      <c r="G23" s="78">
        <f>A4たて!G23</f>
        <v>0</v>
      </c>
      <c r="H23" s="91"/>
      <c r="I23" s="99"/>
      <c r="J23" s="105">
        <f t="shared" si="21"/>
        <v>0</v>
      </c>
      <c r="K23" s="113"/>
      <c r="L23" s="113"/>
      <c r="M23" s="126">
        <f>A4たて!M23</f>
        <v>0</v>
      </c>
      <c r="N23" s="126"/>
      <c r="O23" s="126">
        <f>A4たて!O23</f>
        <v>0</v>
      </c>
      <c r="P23" s="126"/>
      <c r="Q23" s="154">
        <f>A4たて!Q23</f>
        <v>0</v>
      </c>
      <c r="R23" s="161"/>
      <c r="S23" s="165">
        <f>A4たて!S23</f>
        <v>0</v>
      </c>
      <c r="T23" s="170"/>
      <c r="U23" s="2"/>
      <c r="V23" s="226">
        <f t="shared" si="1"/>
        <v>0</v>
      </c>
      <c r="W23" s="239">
        <f t="shared" si="22"/>
        <v>0</v>
      </c>
      <c r="X23" s="239">
        <f t="shared" si="23"/>
        <v>0</v>
      </c>
      <c r="Y23" s="265">
        <f t="shared" si="24"/>
        <v>0</v>
      </c>
      <c r="Z23" s="271" t="str">
        <f t="shared" si="25"/>
        <v/>
      </c>
      <c r="AA23" s="278" t="str">
        <f t="shared" si="26"/>
        <v/>
      </c>
      <c r="AB23" s="278" t="str">
        <f t="shared" si="27"/>
        <v/>
      </c>
      <c r="AC23" s="292" t="str">
        <f t="shared" si="28"/>
        <v/>
      </c>
      <c r="AD23" s="301">
        <f t="shared" si="2"/>
        <v>0</v>
      </c>
      <c r="AE23" s="309">
        <f t="shared" si="3"/>
        <v>0</v>
      </c>
      <c r="AF23" s="313">
        <f t="shared" si="4"/>
        <v>0</v>
      </c>
      <c r="AG23" s="313">
        <f t="shared" si="5"/>
        <v>0</v>
      </c>
      <c r="AH23" s="313">
        <f t="shared" si="6"/>
        <v>0</v>
      </c>
      <c r="AI23" s="313">
        <f t="shared" si="7"/>
        <v>0</v>
      </c>
      <c r="AJ23" s="313">
        <f t="shared" si="8"/>
        <v>0</v>
      </c>
      <c r="AK23" s="313">
        <f t="shared" si="9"/>
        <v>0</v>
      </c>
      <c r="AL23" s="313"/>
      <c r="AM23" s="313"/>
      <c r="AN23" s="313"/>
      <c r="AO23" s="313"/>
      <c r="AP23" s="337"/>
      <c r="AQ23" s="301">
        <f t="shared" si="29"/>
        <v>0</v>
      </c>
      <c r="AR23" s="309">
        <f t="shared" si="10"/>
        <v>0</v>
      </c>
      <c r="AS23" s="313">
        <f t="shared" si="11"/>
        <v>0</v>
      </c>
      <c r="AT23" s="313">
        <f t="shared" si="12"/>
        <v>0</v>
      </c>
      <c r="AU23" s="313">
        <f t="shared" si="13"/>
        <v>0</v>
      </c>
      <c r="AV23" s="313">
        <f t="shared" si="14"/>
        <v>0</v>
      </c>
      <c r="AW23" s="313">
        <f t="shared" si="15"/>
        <v>0</v>
      </c>
      <c r="AX23" s="313">
        <f t="shared" si="16"/>
        <v>0</v>
      </c>
      <c r="AY23" s="313">
        <f t="shared" si="17"/>
        <v>0</v>
      </c>
      <c r="AZ23" s="313">
        <f t="shared" si="18"/>
        <v>0</v>
      </c>
      <c r="BA23" s="313">
        <f t="shared" si="19"/>
        <v>0</v>
      </c>
      <c r="BB23" s="337">
        <f t="shared" si="20"/>
        <v>0</v>
      </c>
    </row>
    <row r="24" spans="2:226" ht="3.75" customHeight="1">
      <c r="B24" s="5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39"/>
      <c r="P24" s="139"/>
      <c r="Q24" s="139"/>
      <c r="R24" s="139"/>
      <c r="S24" s="139"/>
      <c r="T24" s="170"/>
      <c r="U24" s="139"/>
    </row>
    <row r="25" spans="2:226" ht="53.25" customHeight="1">
      <c r="B25" s="6"/>
      <c r="C25" s="22" t="s">
        <v>113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1"/>
      <c r="U25" s="139"/>
      <c r="W25" s="240" t="s">
        <v>109</v>
      </c>
      <c r="X25" s="240"/>
      <c r="Y25" s="240"/>
      <c r="Z25" s="240"/>
      <c r="AA25" s="240"/>
      <c r="AB25" s="240"/>
      <c r="AC25" s="240"/>
      <c r="AE25" s="310"/>
      <c r="CJ25" s="350"/>
    </row>
    <row r="26" spans="2:226" ht="7.5" customHeight="1">
      <c r="B26" s="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6"/>
      <c r="Q26" s="16"/>
      <c r="R26" s="16"/>
      <c r="S26" s="16"/>
      <c r="T26" s="172"/>
      <c r="U26" s="2"/>
      <c r="W26" s="241"/>
      <c r="X26" s="241"/>
      <c r="Y26" s="241"/>
      <c r="Z26" s="241"/>
      <c r="AA26" s="241"/>
      <c r="AB26" s="241"/>
      <c r="AC26" s="241"/>
    </row>
    <row r="27" spans="2:226" ht="19.5" customHeight="1">
      <c r="B27" s="2"/>
      <c r="C27" s="8" t="s">
        <v>56</v>
      </c>
      <c r="D27" s="8"/>
      <c r="E27" s="8"/>
      <c r="F27" s="8"/>
      <c r="G27" s="8"/>
      <c r="H27" s="92" t="s">
        <v>65</v>
      </c>
      <c r="I27" s="2"/>
      <c r="J27" s="2"/>
      <c r="K27" s="2"/>
      <c r="L27" s="2"/>
      <c r="M27" s="8"/>
      <c r="N27" s="8"/>
      <c r="O27" s="8"/>
      <c r="P27" s="8"/>
      <c r="Q27" s="8"/>
      <c r="R27" s="8"/>
      <c r="S27" s="8"/>
      <c r="T27" s="2"/>
      <c r="U27" s="2"/>
      <c r="W27" s="242" t="s">
        <v>79</v>
      </c>
      <c r="X27" s="256">
        <v>430000</v>
      </c>
      <c r="Y27" s="266" t="s">
        <v>82</v>
      </c>
      <c r="Z27" s="272">
        <v>100000</v>
      </c>
      <c r="AA27" s="266" t="s">
        <v>77</v>
      </c>
      <c r="AB27" s="267" t="s">
        <v>83</v>
      </c>
      <c r="AC27" s="293"/>
      <c r="AD27" s="204">
        <f>COUNTIF(FO$32:FO$40,_xlfn.MINIFS(FO$32:FO$40,FO$32:FO$40,"&gt;0"))*Z28</f>
        <v>2790000</v>
      </c>
      <c r="AE27" s="204"/>
      <c r="AF27" s="204"/>
      <c r="AG27" s="204"/>
    </row>
    <row r="28" spans="2:226" ht="19.5" customHeight="1">
      <c r="B28" s="2"/>
      <c r="C28" s="23" t="s">
        <v>40</v>
      </c>
      <c r="D28" s="46"/>
      <c r="E28" s="59"/>
      <c r="F28" s="49" t="s">
        <v>36</v>
      </c>
      <c r="G28" s="62"/>
      <c r="H28" s="62"/>
      <c r="I28" s="62"/>
      <c r="J28" s="62"/>
      <c r="K28" s="81"/>
      <c r="L28" s="118" t="s">
        <v>41</v>
      </c>
      <c r="M28" s="127"/>
      <c r="N28" s="132" t="s">
        <v>25</v>
      </c>
      <c r="O28" s="140"/>
      <c r="P28" s="145">
        <f>X27+IF(COUNTIF(Z15:Z23,"〇")&gt;1,(COUNTIF(Z15:Z23,"〇")-1)*Z27,0)</f>
        <v>430000</v>
      </c>
      <c r="Q28" s="145"/>
      <c r="R28" s="145"/>
      <c r="S28" s="145"/>
      <c r="T28" s="2"/>
      <c r="U28" s="2"/>
      <c r="W28" s="243" t="s">
        <v>80</v>
      </c>
      <c r="X28" s="257">
        <v>430000</v>
      </c>
      <c r="Y28" s="267" t="s">
        <v>82</v>
      </c>
      <c r="Z28" s="273">
        <v>310000</v>
      </c>
      <c r="AA28" s="267" t="s">
        <v>77</v>
      </c>
      <c r="AB28" s="281" t="s">
        <v>84</v>
      </c>
      <c r="AC28" s="294" t="s">
        <v>82</v>
      </c>
      <c r="AD28" s="302">
        <v>100000</v>
      </c>
      <c r="AE28" s="267" t="s">
        <v>77</v>
      </c>
      <c r="AF28" s="267" t="s">
        <v>83</v>
      </c>
      <c r="AG28" s="293"/>
    </row>
    <row r="29" spans="2:226" ht="19.5" customHeight="1">
      <c r="B29" s="2"/>
      <c r="C29" s="24">
        <f>COUNTIF(F15:F23,"&gt;0")</f>
        <v>0</v>
      </c>
      <c r="D29" s="47"/>
      <c r="E29" s="60"/>
      <c r="F29" s="69">
        <f>IF(OR(C29=0,H29="×"),0,IF(SUM(V15:V23)&lt;=P28,7,IF(SUM(V15:V23)&lt;=P29,5,IF(SUM(V15:V23)&lt;=P30,2,0))))</f>
        <v>0</v>
      </c>
      <c r="G29" s="79"/>
      <c r="H29" s="93" t="str">
        <f>A4たて!H29</f>
        <v>○</v>
      </c>
      <c r="I29" s="100" t="s">
        <v>64</v>
      </c>
      <c r="J29" s="100"/>
      <c r="K29" s="114"/>
      <c r="L29" s="119"/>
      <c r="M29" s="128"/>
      <c r="N29" s="132" t="s">
        <v>34</v>
      </c>
      <c r="O29" s="140"/>
      <c r="P29" s="145">
        <f>X28+COUNTIF(FO$32:FO$40,_xlfn.MINIFS(FO$32:FO$40,FO$32:FO$40,"&gt;0"))*Z28+IF(COUNTIF(Z15:Z23,"〇")&gt;1,(COUNTIF(Z15:Z23,"〇")-1)*AD28,0)</f>
        <v>3220000</v>
      </c>
      <c r="Q29" s="145"/>
      <c r="R29" s="145"/>
      <c r="S29" s="145"/>
      <c r="T29" s="2"/>
      <c r="U29" s="2"/>
      <c r="W29" s="244" t="s">
        <v>81</v>
      </c>
      <c r="X29" s="256">
        <v>430000</v>
      </c>
      <c r="Y29" s="266" t="s">
        <v>82</v>
      </c>
      <c r="Z29" s="272">
        <v>570000</v>
      </c>
      <c r="AA29" s="266" t="s">
        <v>77</v>
      </c>
      <c r="AB29" s="282" t="s">
        <v>84</v>
      </c>
      <c r="AC29" s="266" t="s">
        <v>82</v>
      </c>
      <c r="AD29" s="303">
        <v>100000</v>
      </c>
      <c r="AE29" s="266" t="s">
        <v>77</v>
      </c>
      <c r="AF29" s="266" t="s">
        <v>83</v>
      </c>
      <c r="AG29" s="319"/>
    </row>
    <row r="30" spans="2:226" ht="19.5" customHeight="1">
      <c r="B30" s="2"/>
      <c r="C30" s="24"/>
      <c r="D30" s="48"/>
      <c r="E30" s="61"/>
      <c r="F30" s="70"/>
      <c r="G30" s="80"/>
      <c r="H30" s="94"/>
      <c r="I30" s="101"/>
      <c r="J30" s="101"/>
      <c r="K30" s="115"/>
      <c r="L30" s="120"/>
      <c r="M30" s="129"/>
      <c r="N30" s="132" t="s">
        <v>20</v>
      </c>
      <c r="O30" s="140"/>
      <c r="P30" s="146">
        <f>X29+COUNTIF(FO$32:FO$40,_xlfn.MINIFS(FO$32:FO$40,FO$32:FO$40,"&gt;0"))*Z29+IF(COUNTIF(Z15:Z23,"〇")&gt;1,(COUNTIF(Z15:Z23,"〇")-1)*AD29,0)</f>
        <v>5560000</v>
      </c>
      <c r="Q30" s="146"/>
      <c r="R30" s="146"/>
      <c r="S30" s="146"/>
      <c r="T30" s="2"/>
      <c r="U30" s="2"/>
      <c r="V30" s="227" t="s">
        <v>70</v>
      </c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90"/>
      <c r="AM30" s="227" t="s">
        <v>102</v>
      </c>
      <c r="AN30" s="245"/>
      <c r="AO30" s="245"/>
      <c r="AP30" s="245"/>
      <c r="AQ30" s="245"/>
      <c r="AR30" s="245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90"/>
      <c r="BD30" s="227" t="s">
        <v>71</v>
      </c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  <c r="BO30" s="245"/>
      <c r="BP30" s="245"/>
      <c r="BQ30" s="245"/>
      <c r="BR30" s="245"/>
      <c r="BS30" s="245"/>
      <c r="BT30" s="245"/>
      <c r="BU30" s="342" t="s">
        <v>97</v>
      </c>
      <c r="BV30" s="347"/>
      <c r="BW30" s="347"/>
      <c r="BX30" s="347"/>
      <c r="BY30" s="347"/>
      <c r="BZ30" s="347"/>
      <c r="CA30" s="347"/>
      <c r="CB30" s="347"/>
      <c r="CC30" s="347"/>
      <c r="CD30" s="347"/>
      <c r="CE30" s="347"/>
      <c r="CF30" s="348"/>
      <c r="CG30" s="342" t="s">
        <v>98</v>
      </c>
      <c r="CH30" s="347"/>
      <c r="CI30" s="347"/>
      <c r="CJ30" s="347"/>
      <c r="CK30" s="347"/>
      <c r="CL30" s="347"/>
      <c r="CM30" s="347"/>
      <c r="CN30" s="347"/>
      <c r="CO30" s="347"/>
      <c r="CP30" s="347"/>
      <c r="CQ30" s="347"/>
      <c r="CR30" s="348"/>
      <c r="CS30" s="351" t="s">
        <v>110</v>
      </c>
      <c r="CT30" s="352"/>
      <c r="CU30" s="352"/>
      <c r="CV30" s="352"/>
      <c r="CW30" s="352"/>
      <c r="CX30" s="352"/>
      <c r="CY30" s="352"/>
      <c r="CZ30" s="352"/>
      <c r="DA30" s="352"/>
      <c r="DB30" s="352"/>
      <c r="DC30" s="352"/>
      <c r="DD30" s="353"/>
      <c r="DE30" s="342" t="s">
        <v>35</v>
      </c>
      <c r="DF30" s="347"/>
      <c r="DG30" s="347"/>
      <c r="DH30" s="347"/>
      <c r="DI30" s="347"/>
      <c r="DJ30" s="347"/>
      <c r="DK30" s="347"/>
      <c r="DL30" s="347"/>
      <c r="DM30" s="347"/>
      <c r="DN30" s="347"/>
      <c r="DO30" s="347"/>
      <c r="DP30" s="348"/>
      <c r="DQ30" s="351" t="s">
        <v>104</v>
      </c>
      <c r="DR30" s="352"/>
      <c r="DS30" s="352"/>
      <c r="DT30" s="352"/>
      <c r="DU30" s="352"/>
      <c r="DV30" s="352"/>
      <c r="DW30" s="352"/>
      <c r="DX30" s="352"/>
      <c r="DY30" s="352"/>
      <c r="DZ30" s="352"/>
      <c r="EA30" s="352"/>
      <c r="EB30" s="353"/>
      <c r="EC30" s="351" t="s">
        <v>105</v>
      </c>
      <c r="ED30" s="352"/>
      <c r="EE30" s="352"/>
      <c r="EF30" s="352"/>
      <c r="EG30" s="352"/>
      <c r="EH30" s="352"/>
      <c r="EI30" s="352"/>
      <c r="EJ30" s="352"/>
      <c r="EK30" s="352"/>
      <c r="EL30" s="352"/>
      <c r="EM30" s="352"/>
      <c r="EN30" s="353"/>
      <c r="EO30" s="351" t="s">
        <v>94</v>
      </c>
      <c r="EP30" s="352"/>
      <c r="EQ30" s="352"/>
      <c r="ER30" s="352"/>
      <c r="ES30" s="352"/>
      <c r="ET30" s="352"/>
      <c r="EU30" s="352"/>
      <c r="EV30" s="352"/>
      <c r="EW30" s="352"/>
      <c r="EX30" s="352"/>
      <c r="EY30" s="352"/>
      <c r="EZ30" s="353"/>
      <c r="FA30" s="351" t="s">
        <v>101</v>
      </c>
      <c r="FB30" s="352"/>
      <c r="FC30" s="352"/>
      <c r="FD30" s="352"/>
      <c r="FE30" s="352"/>
      <c r="FF30" s="352"/>
      <c r="FG30" s="352"/>
      <c r="FH30" s="352"/>
      <c r="FI30" s="352"/>
      <c r="FJ30" s="352"/>
      <c r="FK30" s="352"/>
      <c r="FL30" s="353"/>
      <c r="FM30" s="354" t="s">
        <v>106</v>
      </c>
      <c r="FN30" s="358" t="s">
        <v>107</v>
      </c>
      <c r="FO30" s="360" t="s">
        <v>111</v>
      </c>
      <c r="FP30" s="342" t="s">
        <v>112</v>
      </c>
      <c r="FQ30" s="347"/>
      <c r="FR30" s="347"/>
      <c r="FS30" s="347"/>
      <c r="FT30" s="347"/>
      <c r="FU30" s="347"/>
      <c r="FV30" s="347"/>
      <c r="FW30" s="347"/>
      <c r="FX30" s="347"/>
      <c r="FY30" s="347"/>
      <c r="FZ30" s="347"/>
      <c r="GA30" s="348"/>
      <c r="GB30" s="342" t="s">
        <v>119</v>
      </c>
      <c r="GC30" s="347"/>
      <c r="GD30" s="347"/>
      <c r="GE30" s="347"/>
      <c r="GF30" s="347"/>
      <c r="GG30" s="347"/>
      <c r="GH30" s="347"/>
      <c r="GI30" s="347"/>
      <c r="GJ30" s="347"/>
      <c r="GK30" s="347"/>
      <c r="GL30" s="347"/>
      <c r="GM30" s="348"/>
      <c r="GN30" s="227" t="s">
        <v>121</v>
      </c>
      <c r="GO30" s="245"/>
      <c r="GP30" s="245"/>
      <c r="GQ30" s="245"/>
      <c r="GR30" s="245"/>
      <c r="GS30" s="245"/>
      <c r="GT30" s="245"/>
      <c r="GU30" s="245"/>
      <c r="GV30" s="245"/>
      <c r="GW30" s="245"/>
      <c r="GX30" s="245"/>
      <c r="GY30" s="245"/>
      <c r="GZ30" s="245"/>
      <c r="HA30" s="245"/>
      <c r="HB30" s="245"/>
      <c r="HC30" s="245"/>
      <c r="HD30" s="290"/>
      <c r="HE30" s="351" t="s">
        <v>60</v>
      </c>
      <c r="HF30" s="352"/>
      <c r="HG30" s="352"/>
      <c r="HH30" s="352"/>
      <c r="HI30" s="352"/>
      <c r="HJ30" s="352"/>
      <c r="HK30" s="352"/>
      <c r="HL30" s="352"/>
      <c r="HM30" s="352"/>
      <c r="HN30" s="352"/>
      <c r="HO30" s="352"/>
      <c r="HP30" s="353"/>
      <c r="HQ30" s="354" t="s">
        <v>106</v>
      </c>
      <c r="HR30" s="358" t="s">
        <v>122</v>
      </c>
    </row>
    <row r="31" spans="2:226" ht="19.5" customHeight="1">
      <c r="B31" s="2"/>
      <c r="C31" s="25"/>
      <c r="D31" s="49" t="s">
        <v>13</v>
      </c>
      <c r="E31" s="62"/>
      <c r="F31" s="62"/>
      <c r="G31" s="81"/>
      <c r="H31" s="23" t="s">
        <v>27</v>
      </c>
      <c r="I31" s="23"/>
      <c r="J31" s="23"/>
      <c r="K31" s="23" t="s">
        <v>15</v>
      </c>
      <c r="L31" s="23"/>
      <c r="M31" s="23"/>
      <c r="N31" s="23" t="s">
        <v>28</v>
      </c>
      <c r="O31" s="23"/>
      <c r="P31" s="23"/>
      <c r="Q31" s="49" t="s">
        <v>37</v>
      </c>
      <c r="R31" s="62"/>
      <c r="S31" s="81"/>
      <c r="T31" s="2"/>
      <c r="U31" s="2"/>
      <c r="V31" s="228">
        <v>4</v>
      </c>
      <c r="W31" s="246">
        <v>5</v>
      </c>
      <c r="X31" s="246">
        <v>6</v>
      </c>
      <c r="Y31" s="246">
        <v>7</v>
      </c>
      <c r="Z31" s="246">
        <v>8</v>
      </c>
      <c r="AA31" s="246">
        <v>9</v>
      </c>
      <c r="AB31" s="246">
        <v>10</v>
      </c>
      <c r="AC31" s="246">
        <v>11</v>
      </c>
      <c r="AD31" s="246">
        <v>12</v>
      </c>
      <c r="AE31" s="246">
        <v>1</v>
      </c>
      <c r="AF31" s="246">
        <v>2</v>
      </c>
      <c r="AG31" s="320">
        <v>3</v>
      </c>
      <c r="AH31" s="322" t="s">
        <v>89</v>
      </c>
      <c r="AI31" s="322" t="s">
        <v>103</v>
      </c>
      <c r="AJ31" s="322" t="s">
        <v>88</v>
      </c>
      <c r="AK31" s="237" t="s">
        <v>87</v>
      </c>
      <c r="AL31" s="291" t="s">
        <v>88</v>
      </c>
      <c r="AM31" s="228">
        <v>4</v>
      </c>
      <c r="AN31" s="246">
        <v>5</v>
      </c>
      <c r="AO31" s="246">
        <v>6</v>
      </c>
      <c r="AP31" s="246">
        <v>7</v>
      </c>
      <c r="AQ31" s="246">
        <v>8</v>
      </c>
      <c r="AR31" s="246">
        <v>9</v>
      </c>
      <c r="AS31" s="246">
        <v>10</v>
      </c>
      <c r="AT31" s="246">
        <v>11</v>
      </c>
      <c r="AU31" s="246">
        <v>12</v>
      </c>
      <c r="AV31" s="246">
        <v>1</v>
      </c>
      <c r="AW31" s="246">
        <v>2</v>
      </c>
      <c r="AX31" s="320">
        <v>3</v>
      </c>
      <c r="AY31" s="322" t="s">
        <v>89</v>
      </c>
      <c r="AZ31" s="322" t="s">
        <v>103</v>
      </c>
      <c r="BA31" s="322" t="s">
        <v>88</v>
      </c>
      <c r="BB31" s="237" t="s">
        <v>87</v>
      </c>
      <c r="BC31" s="291" t="s">
        <v>88</v>
      </c>
      <c r="BD31" s="228">
        <v>4</v>
      </c>
      <c r="BE31" s="246">
        <v>5</v>
      </c>
      <c r="BF31" s="246">
        <v>6</v>
      </c>
      <c r="BG31" s="246">
        <v>7</v>
      </c>
      <c r="BH31" s="246">
        <v>8</v>
      </c>
      <c r="BI31" s="246">
        <v>9</v>
      </c>
      <c r="BJ31" s="246">
        <v>10</v>
      </c>
      <c r="BK31" s="246">
        <v>11</v>
      </c>
      <c r="BL31" s="246">
        <v>12</v>
      </c>
      <c r="BM31" s="246">
        <v>1</v>
      </c>
      <c r="BN31" s="246">
        <v>2</v>
      </c>
      <c r="BO31" s="320">
        <v>3</v>
      </c>
      <c r="BP31" s="322" t="s">
        <v>89</v>
      </c>
      <c r="BQ31" s="322" t="s">
        <v>103</v>
      </c>
      <c r="BR31" s="322" t="s">
        <v>88</v>
      </c>
      <c r="BS31" s="237" t="s">
        <v>87</v>
      </c>
      <c r="BT31" s="344" t="s">
        <v>88</v>
      </c>
      <c r="BU31" s="346">
        <v>4</v>
      </c>
      <c r="BV31" s="320">
        <v>5</v>
      </c>
      <c r="BW31" s="320">
        <v>6</v>
      </c>
      <c r="BX31" s="320">
        <v>7</v>
      </c>
      <c r="BY31" s="320">
        <v>8</v>
      </c>
      <c r="BZ31" s="320">
        <v>9</v>
      </c>
      <c r="CA31" s="320">
        <v>10</v>
      </c>
      <c r="CB31" s="320">
        <v>11</v>
      </c>
      <c r="CC31" s="320">
        <v>12</v>
      </c>
      <c r="CD31" s="320">
        <v>1</v>
      </c>
      <c r="CE31" s="320">
        <v>2</v>
      </c>
      <c r="CF31" s="349">
        <v>3</v>
      </c>
      <c r="CG31" s="346">
        <v>4</v>
      </c>
      <c r="CH31" s="320">
        <v>5</v>
      </c>
      <c r="CI31" s="320">
        <v>6</v>
      </c>
      <c r="CJ31" s="320">
        <v>7</v>
      </c>
      <c r="CK31" s="320">
        <v>8</v>
      </c>
      <c r="CL31" s="320">
        <v>9</v>
      </c>
      <c r="CM31" s="320">
        <v>10</v>
      </c>
      <c r="CN31" s="320">
        <v>11</v>
      </c>
      <c r="CO31" s="320">
        <v>12</v>
      </c>
      <c r="CP31" s="320">
        <v>1</v>
      </c>
      <c r="CQ31" s="320">
        <v>2</v>
      </c>
      <c r="CR31" s="349">
        <v>3</v>
      </c>
      <c r="CS31" s="346">
        <v>4</v>
      </c>
      <c r="CT31" s="320">
        <v>5</v>
      </c>
      <c r="CU31" s="320">
        <v>6</v>
      </c>
      <c r="CV31" s="320">
        <v>7</v>
      </c>
      <c r="CW31" s="320">
        <v>8</v>
      </c>
      <c r="CX31" s="320">
        <v>9</v>
      </c>
      <c r="CY31" s="320">
        <v>10</v>
      </c>
      <c r="CZ31" s="320">
        <v>11</v>
      </c>
      <c r="DA31" s="320">
        <v>12</v>
      </c>
      <c r="DB31" s="320">
        <v>1</v>
      </c>
      <c r="DC31" s="320">
        <v>2</v>
      </c>
      <c r="DD31" s="349">
        <v>3</v>
      </c>
      <c r="DE31" s="346">
        <v>4</v>
      </c>
      <c r="DF31" s="320">
        <v>5</v>
      </c>
      <c r="DG31" s="320">
        <v>6</v>
      </c>
      <c r="DH31" s="320">
        <v>7</v>
      </c>
      <c r="DI31" s="320">
        <v>8</v>
      </c>
      <c r="DJ31" s="320">
        <v>9</v>
      </c>
      <c r="DK31" s="320">
        <v>10</v>
      </c>
      <c r="DL31" s="320">
        <v>11</v>
      </c>
      <c r="DM31" s="320">
        <v>12</v>
      </c>
      <c r="DN31" s="320">
        <v>1</v>
      </c>
      <c r="DO31" s="320">
        <v>2</v>
      </c>
      <c r="DP31" s="349">
        <v>3</v>
      </c>
      <c r="DQ31" s="346">
        <v>4</v>
      </c>
      <c r="DR31" s="320">
        <v>5</v>
      </c>
      <c r="DS31" s="320">
        <v>6</v>
      </c>
      <c r="DT31" s="320">
        <v>7</v>
      </c>
      <c r="DU31" s="320">
        <v>8</v>
      </c>
      <c r="DV31" s="320">
        <v>9</v>
      </c>
      <c r="DW31" s="320">
        <v>10</v>
      </c>
      <c r="DX31" s="320">
        <v>11</v>
      </c>
      <c r="DY31" s="320">
        <v>12</v>
      </c>
      <c r="DZ31" s="320">
        <v>1</v>
      </c>
      <c r="EA31" s="320">
        <v>2</v>
      </c>
      <c r="EB31" s="349">
        <v>3</v>
      </c>
      <c r="EC31" s="346">
        <v>4</v>
      </c>
      <c r="ED31" s="320">
        <v>5</v>
      </c>
      <c r="EE31" s="320">
        <v>6</v>
      </c>
      <c r="EF31" s="320">
        <v>7</v>
      </c>
      <c r="EG31" s="320">
        <v>8</v>
      </c>
      <c r="EH31" s="320">
        <v>9</v>
      </c>
      <c r="EI31" s="320">
        <v>10</v>
      </c>
      <c r="EJ31" s="320">
        <v>11</v>
      </c>
      <c r="EK31" s="320">
        <v>12</v>
      </c>
      <c r="EL31" s="320">
        <v>1</v>
      </c>
      <c r="EM31" s="320">
        <v>2</v>
      </c>
      <c r="EN31" s="349">
        <v>3</v>
      </c>
      <c r="EO31" s="346">
        <v>4</v>
      </c>
      <c r="EP31" s="320">
        <v>5</v>
      </c>
      <c r="EQ31" s="320">
        <v>6</v>
      </c>
      <c r="ER31" s="320">
        <v>7</v>
      </c>
      <c r="ES31" s="320">
        <v>8</v>
      </c>
      <c r="ET31" s="320">
        <v>9</v>
      </c>
      <c r="EU31" s="320">
        <v>10</v>
      </c>
      <c r="EV31" s="320">
        <v>11</v>
      </c>
      <c r="EW31" s="320">
        <v>12</v>
      </c>
      <c r="EX31" s="320">
        <v>1</v>
      </c>
      <c r="EY31" s="320">
        <v>2</v>
      </c>
      <c r="EZ31" s="349">
        <v>3</v>
      </c>
      <c r="FA31" s="346">
        <v>4</v>
      </c>
      <c r="FB31" s="320">
        <v>5</v>
      </c>
      <c r="FC31" s="320">
        <v>6</v>
      </c>
      <c r="FD31" s="320">
        <v>7</v>
      </c>
      <c r="FE31" s="320">
        <v>8</v>
      </c>
      <c r="FF31" s="320">
        <v>9</v>
      </c>
      <c r="FG31" s="320">
        <v>10</v>
      </c>
      <c r="FH31" s="320">
        <v>11</v>
      </c>
      <c r="FI31" s="320">
        <v>12</v>
      </c>
      <c r="FJ31" s="320">
        <v>1</v>
      </c>
      <c r="FK31" s="320">
        <v>2</v>
      </c>
      <c r="FL31" s="349">
        <v>3</v>
      </c>
      <c r="FM31" s="355"/>
      <c r="FN31" s="359"/>
      <c r="FO31" s="361"/>
      <c r="FP31" s="346">
        <v>4</v>
      </c>
      <c r="FQ31" s="320">
        <v>5</v>
      </c>
      <c r="FR31" s="320">
        <v>6</v>
      </c>
      <c r="FS31" s="320">
        <v>7</v>
      </c>
      <c r="FT31" s="320">
        <v>8</v>
      </c>
      <c r="FU31" s="320">
        <v>9</v>
      </c>
      <c r="FV31" s="320">
        <v>10</v>
      </c>
      <c r="FW31" s="320">
        <v>11</v>
      </c>
      <c r="FX31" s="320">
        <v>12</v>
      </c>
      <c r="FY31" s="320">
        <v>1</v>
      </c>
      <c r="FZ31" s="320">
        <v>2</v>
      </c>
      <c r="GA31" s="349">
        <v>3</v>
      </c>
      <c r="GB31" s="346">
        <v>4</v>
      </c>
      <c r="GC31" s="320">
        <v>5</v>
      </c>
      <c r="GD31" s="320">
        <v>6</v>
      </c>
      <c r="GE31" s="320">
        <v>7</v>
      </c>
      <c r="GF31" s="320">
        <v>8</v>
      </c>
      <c r="GG31" s="320">
        <v>9</v>
      </c>
      <c r="GH31" s="320">
        <v>10</v>
      </c>
      <c r="GI31" s="320">
        <v>11</v>
      </c>
      <c r="GJ31" s="320">
        <v>12</v>
      </c>
      <c r="GK31" s="320">
        <v>1</v>
      </c>
      <c r="GL31" s="320">
        <v>2</v>
      </c>
      <c r="GM31" s="349">
        <v>3</v>
      </c>
      <c r="GN31" s="228">
        <v>4</v>
      </c>
      <c r="GO31" s="365">
        <v>5</v>
      </c>
      <c r="GP31" s="246">
        <v>6</v>
      </c>
      <c r="GQ31" s="246">
        <v>7</v>
      </c>
      <c r="GR31" s="246">
        <v>8</v>
      </c>
      <c r="GS31" s="246">
        <v>9</v>
      </c>
      <c r="GT31" s="246">
        <v>10</v>
      </c>
      <c r="GU31" s="246">
        <v>11</v>
      </c>
      <c r="GV31" s="246">
        <v>12</v>
      </c>
      <c r="GW31" s="246">
        <v>1</v>
      </c>
      <c r="GX31" s="246">
        <v>2</v>
      </c>
      <c r="GY31" s="320">
        <v>3</v>
      </c>
      <c r="GZ31" s="322" t="s">
        <v>89</v>
      </c>
      <c r="HA31" s="322" t="s">
        <v>103</v>
      </c>
      <c r="HB31" s="322" t="s">
        <v>88</v>
      </c>
      <c r="HC31" s="237" t="s">
        <v>87</v>
      </c>
      <c r="HD31" s="291" t="s">
        <v>88</v>
      </c>
      <c r="HE31" s="346">
        <v>4</v>
      </c>
      <c r="HF31" s="320">
        <v>5</v>
      </c>
      <c r="HG31" s="320">
        <v>6</v>
      </c>
      <c r="HH31" s="320">
        <v>7</v>
      </c>
      <c r="HI31" s="320">
        <v>8</v>
      </c>
      <c r="HJ31" s="320">
        <v>9</v>
      </c>
      <c r="HK31" s="320">
        <v>10</v>
      </c>
      <c r="HL31" s="320">
        <v>11</v>
      </c>
      <c r="HM31" s="320">
        <v>12</v>
      </c>
      <c r="HN31" s="320">
        <v>1</v>
      </c>
      <c r="HO31" s="320">
        <v>2</v>
      </c>
      <c r="HP31" s="349">
        <v>3</v>
      </c>
      <c r="HQ31" s="355"/>
      <c r="HR31" s="359"/>
    </row>
    <row r="32" spans="2:226" ht="19.5" customHeight="1">
      <c r="B32" s="2"/>
      <c r="C32" s="23" t="s">
        <v>1</v>
      </c>
      <c r="D32" s="95">
        <f t="shared" ref="D32:D40" si="30">IF(F15&gt;0,IF(AND(J15&gt;=430000,J15&lt;=24000000),J15-430000,IF(AND(J15&gt;24000000,J15&lt;=24500000),J15-290000,IF(AND(J15&gt;24000000,J15&lt;=25000000),J15-150000,IF(J15&gt;25000000,J15,0)))),0)</f>
        <v>0</v>
      </c>
      <c r="E32" s="82"/>
      <c r="F32" s="82"/>
      <c r="G32" s="82"/>
      <c r="H32" s="95">
        <f>IF(F15&gt;0,ROUNDDOWN(D32*D$6/12*F15,0)+ROUNDDOWN(H$6*(10-F$29)/10/12*F15,0),0)</f>
        <v>0</v>
      </c>
      <c r="I32" s="95"/>
      <c r="J32" s="95"/>
      <c r="K32" s="95">
        <f>IF(F15&gt;0,ROUNDDOWN(D32*D$7/12*F15,0)+ROUNDDOWN(H$7*(10-F$29)/10/12*F15,0),0)</f>
        <v>0</v>
      </c>
      <c r="L32" s="95"/>
      <c r="M32" s="95"/>
      <c r="N32" s="95">
        <f t="shared" ref="N32:N40" si="31">IF(SUM(FA32:FL32)&gt;0,ROUNDDOWN(D32*D$8/12*COUNTIF(FA32:FL32,"&gt;0"),0)+ROUNDDOWN(H$8*(10-F$29)/10/12*COUNTIF(FA32:FL32,"&gt;0"),0),0)</f>
        <v>0</v>
      </c>
      <c r="O32" s="95"/>
      <c r="P32" s="95"/>
      <c r="Q32" s="95">
        <f t="shared" ref="Q32:Q40" si="32">IF(SUM(HE32:HP32)&gt;0,ROUNDDOWN(D32*D$9/12*COUNTIF(HE32:HP32,"&gt;0"),0)+ROUNDDOWN(H$9*(10-F$29)/10/12*COUNTIF(HE32:HP32,"&gt;0"),0),0)</f>
        <v>0</v>
      </c>
      <c r="R32" s="95"/>
      <c r="S32" s="95"/>
      <c r="T32" s="2"/>
      <c r="U32" s="2"/>
      <c r="V32" s="229">
        <f t="shared" ref="V32:AG40" si="33">IF(AND(EO32&gt;0,$FM32&lt;MAX($FM$32:$FM$40)),$AJ32/COUNTIF($EO32:$EZ32,"&gt;0"),IF(EO32&gt;0,($AH32+$AL32)/COUNTIF($EO32:$EZ32,"&gt;0"),0))</f>
        <v>0</v>
      </c>
      <c r="W32" s="247">
        <f t="shared" si="33"/>
        <v>0</v>
      </c>
      <c r="X32" s="247">
        <f t="shared" si="33"/>
        <v>0</v>
      </c>
      <c r="Y32" s="247">
        <f t="shared" si="33"/>
        <v>0</v>
      </c>
      <c r="Z32" s="247">
        <f t="shared" si="33"/>
        <v>0</v>
      </c>
      <c r="AA32" s="247">
        <f t="shared" si="33"/>
        <v>0</v>
      </c>
      <c r="AB32" s="247">
        <f t="shared" si="33"/>
        <v>0</v>
      </c>
      <c r="AC32" s="247">
        <f t="shared" si="33"/>
        <v>0</v>
      </c>
      <c r="AD32" s="247">
        <f t="shared" si="33"/>
        <v>0</v>
      </c>
      <c r="AE32" s="247">
        <f t="shared" si="33"/>
        <v>0</v>
      </c>
      <c r="AF32" s="247">
        <f t="shared" si="33"/>
        <v>0</v>
      </c>
      <c r="AG32" s="247">
        <f t="shared" si="33"/>
        <v>0</v>
      </c>
      <c r="AH32" s="323">
        <f>IF(SUM($EO32:$EZ32)&gt;0,ROUNDDOWN(D32*D$6,0)+ROUNDDOWN(H$6*(10-F$29)/10,0),0)</f>
        <v>0</v>
      </c>
      <c r="AI32" s="323">
        <f t="shared" ref="AI32:AI40" si="34">IF(AND(FM32&lt;MAX(FM$32:FM$40),FM32&gt;0),AH32/12*COUNTIF($EO32:$EZ32,"&gt;0"),0)</f>
        <v>0</v>
      </c>
      <c r="AJ32" s="323">
        <f t="shared" ref="AJ32:AJ40" si="35">IF(AI$41=0,0,AI$41*AI32/SUM(AI$32:AI$40))</f>
        <v>0</v>
      </c>
      <c r="AK32" s="247">
        <f t="shared" ref="AK32:AK40" si="36">IF(AND(FM32=MAX(FM$32:FM$40),FM32&gt;0),AH32*(COUNTIF($EO32:$EZ32,"&gt;0")-12)/12,0)</f>
        <v>0</v>
      </c>
      <c r="AL32" s="332">
        <f t="shared" ref="AL32:AL40" si="37">IF(AK$41=0,0,AK$41*AK32/SUM(AK$32:AK$40))</f>
        <v>0</v>
      </c>
      <c r="AM32" s="229">
        <f t="shared" ref="AM32:AX40" si="38">IF(AND(EO32&gt;0,$FM32&lt;MAX($FM$32:$FM$40)),$BA32/COUNTIF($EO32:$EZ32,"&gt;0"),IF(EO32&gt;0,($AY32+$BC32)/COUNTIF($EO32:$EZ32,"&gt;0"),0))</f>
        <v>0</v>
      </c>
      <c r="AN32" s="247">
        <f t="shared" si="38"/>
        <v>0</v>
      </c>
      <c r="AO32" s="247">
        <f t="shared" si="38"/>
        <v>0</v>
      </c>
      <c r="AP32" s="247">
        <f t="shared" si="38"/>
        <v>0</v>
      </c>
      <c r="AQ32" s="247">
        <f t="shared" si="38"/>
        <v>0</v>
      </c>
      <c r="AR32" s="247">
        <f t="shared" si="38"/>
        <v>0</v>
      </c>
      <c r="AS32" s="247">
        <f t="shared" si="38"/>
        <v>0</v>
      </c>
      <c r="AT32" s="247">
        <f t="shared" si="38"/>
        <v>0</v>
      </c>
      <c r="AU32" s="247">
        <f t="shared" si="38"/>
        <v>0</v>
      </c>
      <c r="AV32" s="247">
        <f t="shared" si="38"/>
        <v>0</v>
      </c>
      <c r="AW32" s="247">
        <f t="shared" si="38"/>
        <v>0</v>
      </c>
      <c r="AX32" s="247">
        <f t="shared" si="38"/>
        <v>0</v>
      </c>
      <c r="AY32" s="323">
        <f>IF(SUM($EO32:$EZ32)&gt;0,ROUNDDOWN(D32*D$7,0)+ROUNDDOWN(H$7*(10-F$29)/10,0),0)</f>
        <v>0</v>
      </c>
      <c r="AZ32" s="323">
        <f t="shared" ref="AZ32:AZ40" si="39">IF(AND(FM32&lt;MAX(FM$32:FM$40),FM32&gt;0),AY32/12*COUNTIF($EO32:$EZ32,"&gt;0"),0)</f>
        <v>0</v>
      </c>
      <c r="BA32" s="323">
        <f t="shared" ref="BA32:BA40" si="40">IF(AZ$41=0,0,AZ$41*AZ32/SUM(AZ$32:AZ$40))</f>
        <v>0</v>
      </c>
      <c r="BB32" s="247">
        <f t="shared" ref="BB32:BB40" si="41">IF(AND(FM32=MAX(FM$32:FM$40),FM32&gt;0),AY32*(COUNTIF($EO32:$EZ32,"&gt;0")-12)/12,0)</f>
        <v>0</v>
      </c>
      <c r="BC32" s="332">
        <f t="shared" ref="BC32:BC40" si="42">IF(BB$41=0,0,BB$41*BB32/SUM(BB$32:BB$40))</f>
        <v>0</v>
      </c>
      <c r="BD32" s="229">
        <f t="shared" ref="BD32:BO40" si="43">IF(AND(FA32&gt;0,$FN32&lt;MAX($FN$32:$FN$40)),$BR32/COUNTIF($FA32:$FL32,"&gt;0"),IF(FA32&gt;0,($BT32+$BP32)/COUNTIF($FA32:$FL32,"&gt;0"),0))</f>
        <v>0</v>
      </c>
      <c r="BE32" s="247">
        <f t="shared" si="43"/>
        <v>0</v>
      </c>
      <c r="BF32" s="247">
        <f t="shared" si="43"/>
        <v>0</v>
      </c>
      <c r="BG32" s="247">
        <f t="shared" si="43"/>
        <v>0</v>
      </c>
      <c r="BH32" s="247">
        <f t="shared" si="43"/>
        <v>0</v>
      </c>
      <c r="BI32" s="247">
        <f t="shared" si="43"/>
        <v>0</v>
      </c>
      <c r="BJ32" s="247">
        <f t="shared" si="43"/>
        <v>0</v>
      </c>
      <c r="BK32" s="247">
        <f t="shared" si="43"/>
        <v>0</v>
      </c>
      <c r="BL32" s="247">
        <f t="shared" si="43"/>
        <v>0</v>
      </c>
      <c r="BM32" s="247">
        <f t="shared" si="43"/>
        <v>0</v>
      </c>
      <c r="BN32" s="247">
        <f t="shared" si="43"/>
        <v>0</v>
      </c>
      <c r="BO32" s="247">
        <f t="shared" si="43"/>
        <v>0</v>
      </c>
      <c r="BP32" s="323">
        <f t="shared" ref="BP32:BP40" si="44">IF(SUM($FA32:$FL32)&gt;0,ROUNDDOWN(D32*D$8,0)+ROUNDDOWN(H$8*(10-F$29)/10,0),0)</f>
        <v>0</v>
      </c>
      <c r="BQ32" s="323">
        <f t="shared" ref="BQ32:BQ40" si="45">IF(AND(FN32&lt;MAX(FN$32:FN$40),FN32&gt;0),BP32/12*COUNTIF(FA32:FL32,"&gt;0"),0)</f>
        <v>0</v>
      </c>
      <c r="BR32" s="323">
        <f t="shared" ref="BR32:BR40" si="46">IF(BQ$41=0,0,BQ$41*BQ32/SUM(BQ$32:BQ$40))</f>
        <v>0</v>
      </c>
      <c r="BS32" s="247">
        <f t="shared" ref="BS32:BS40" si="47">IF(AND(FN32=MAX(FN$32:FN$40),FN32&gt;0),BP32*(COUNTIF(FA32:FL32,"&gt;0")-12)/12,0)</f>
        <v>0</v>
      </c>
      <c r="BT32" s="345">
        <f t="shared" ref="BT32:BT40" si="48">IF(BS$41=0,0,BS$41*BS32/SUM(BS$32:BS$40))</f>
        <v>0</v>
      </c>
      <c r="BU32" s="224">
        <f t="shared" ref="BU32:BU40" si="49">IF($G15-1&lt;$X$12,1,IF(AND($G15-1&lt;=$Y$12,MONTH($G15-1)=BU$31),1,0))</f>
        <v>1</v>
      </c>
      <c r="BV32" s="237">
        <f t="shared" ref="BV32:CF40" si="50">IF(BU32=1,1,IF($G15-1&lt;$X$12,1,IF(AND($G15-1&lt;=$Y$12,MONTH($G15-1)=BV$31),1,0)))</f>
        <v>1</v>
      </c>
      <c r="BW32" s="237">
        <f t="shared" si="50"/>
        <v>1</v>
      </c>
      <c r="BX32" s="237">
        <f t="shared" si="50"/>
        <v>1</v>
      </c>
      <c r="BY32" s="237">
        <f t="shared" si="50"/>
        <v>1</v>
      </c>
      <c r="BZ32" s="237">
        <f t="shared" si="50"/>
        <v>1</v>
      </c>
      <c r="CA32" s="237">
        <f t="shared" si="50"/>
        <v>1</v>
      </c>
      <c r="CB32" s="237">
        <f t="shared" si="50"/>
        <v>1</v>
      </c>
      <c r="CC32" s="237">
        <f t="shared" si="50"/>
        <v>1</v>
      </c>
      <c r="CD32" s="237">
        <f t="shared" si="50"/>
        <v>1</v>
      </c>
      <c r="CE32" s="237">
        <f t="shared" si="50"/>
        <v>1</v>
      </c>
      <c r="CF32" s="263">
        <f t="shared" si="50"/>
        <v>1</v>
      </c>
      <c r="CG32" s="224">
        <f t="shared" ref="CG32:CQ40" si="51">IF($G15=0,0,IF(CH32=1,1,IF($G15-1&gt;EDATE($AA$12,1),1,IF(AND($G15-1&gt;=EDATE($Z$12,1),$G15-1&lt;=EDATE($AA$12,1),MONTH($G15-1)=CG$31+1),1,0))))</f>
        <v>0</v>
      </c>
      <c r="CH32" s="237">
        <f t="shared" si="51"/>
        <v>0</v>
      </c>
      <c r="CI32" s="237">
        <f t="shared" si="51"/>
        <v>0</v>
      </c>
      <c r="CJ32" s="237">
        <f t="shared" si="51"/>
        <v>0</v>
      </c>
      <c r="CK32" s="237">
        <f t="shared" si="51"/>
        <v>0</v>
      </c>
      <c r="CL32" s="237">
        <f t="shared" si="51"/>
        <v>0</v>
      </c>
      <c r="CM32" s="237">
        <f t="shared" si="51"/>
        <v>0</v>
      </c>
      <c r="CN32" s="237">
        <f t="shared" si="51"/>
        <v>0</v>
      </c>
      <c r="CO32" s="237">
        <f t="shared" si="51"/>
        <v>0</v>
      </c>
      <c r="CP32" s="237">
        <f t="shared" si="51"/>
        <v>0</v>
      </c>
      <c r="CQ32" s="237">
        <f t="shared" si="51"/>
        <v>0</v>
      </c>
      <c r="CR32" s="263">
        <f t="shared" ref="CR32:CR40" si="52">IF($G15=0,0,IF($G15-1&gt;EDATE($AA$12,1),1,IF(AND($G15-1&gt;=EDATE($Z$12,1),$G15-1&lt;=EDATE($AA$12,1),MONTH($G15-1)=CR$31+1),1,0)))</f>
        <v>0</v>
      </c>
      <c r="CS32" s="224">
        <f t="shared" ref="CS32:DD40" si="53">IF(BU32+CG32=2,1,0)</f>
        <v>0</v>
      </c>
      <c r="CT32" s="237">
        <f t="shared" si="53"/>
        <v>0</v>
      </c>
      <c r="CU32" s="237">
        <f t="shared" si="53"/>
        <v>0</v>
      </c>
      <c r="CV32" s="237">
        <f t="shared" si="53"/>
        <v>0</v>
      </c>
      <c r="CW32" s="237">
        <f t="shared" si="53"/>
        <v>0</v>
      </c>
      <c r="CX32" s="237">
        <f t="shared" si="53"/>
        <v>0</v>
      </c>
      <c r="CY32" s="237">
        <f t="shared" si="53"/>
        <v>0</v>
      </c>
      <c r="CZ32" s="237">
        <f t="shared" si="53"/>
        <v>0</v>
      </c>
      <c r="DA32" s="237">
        <f t="shared" si="53"/>
        <v>0</v>
      </c>
      <c r="DB32" s="237">
        <f t="shared" si="53"/>
        <v>0</v>
      </c>
      <c r="DC32" s="237">
        <f t="shared" si="53"/>
        <v>0</v>
      </c>
      <c r="DD32" s="263">
        <f t="shared" si="53"/>
        <v>0</v>
      </c>
      <c r="DE32" s="224">
        <f t="shared" ref="DE32:DE40" si="54">IF($G15&lt;$AB$12,1,IF(AND($G15&lt;=$AC$12,MONTH($G15)=BU$31),1,0))</f>
        <v>1</v>
      </c>
      <c r="DF32" s="237">
        <f t="shared" ref="DF32:DP40" si="55">IF(DE32=1,1,IF($G15&lt;$AB$12,1,IF(AND($G15&lt;=$AC$12,MONTH($G15)=BV$31),1,0)))</f>
        <v>1</v>
      </c>
      <c r="DG32" s="237">
        <f t="shared" si="55"/>
        <v>1</v>
      </c>
      <c r="DH32" s="237">
        <f t="shared" si="55"/>
        <v>1</v>
      </c>
      <c r="DI32" s="237">
        <f t="shared" si="55"/>
        <v>1</v>
      </c>
      <c r="DJ32" s="237">
        <f t="shared" si="55"/>
        <v>1</v>
      </c>
      <c r="DK32" s="237">
        <f t="shared" si="55"/>
        <v>1</v>
      </c>
      <c r="DL32" s="237">
        <f t="shared" si="55"/>
        <v>1</v>
      </c>
      <c r="DM32" s="237">
        <f t="shared" si="55"/>
        <v>1</v>
      </c>
      <c r="DN32" s="237">
        <f t="shared" si="55"/>
        <v>1</v>
      </c>
      <c r="DO32" s="237">
        <f t="shared" si="55"/>
        <v>1</v>
      </c>
      <c r="DP32" s="263">
        <f t="shared" si="55"/>
        <v>1</v>
      </c>
      <c r="DQ32" s="224">
        <f t="shared" ref="DQ32:DQ40" si="56">IF($D15=DQ$31,1,0)</f>
        <v>0</v>
      </c>
      <c r="DR32" s="237">
        <f t="shared" ref="DR32:EB40" si="57">IF(DQ32=1,1,IF($D15=DR$31,1,0))</f>
        <v>0</v>
      </c>
      <c r="DS32" s="237">
        <f t="shared" si="57"/>
        <v>0</v>
      </c>
      <c r="DT32" s="237">
        <f t="shared" si="57"/>
        <v>0</v>
      </c>
      <c r="DU32" s="237">
        <f t="shared" si="57"/>
        <v>0</v>
      </c>
      <c r="DV32" s="237">
        <f t="shared" si="57"/>
        <v>0</v>
      </c>
      <c r="DW32" s="237">
        <f t="shared" si="57"/>
        <v>0</v>
      </c>
      <c r="DX32" s="237">
        <f t="shared" si="57"/>
        <v>0</v>
      </c>
      <c r="DY32" s="237">
        <f t="shared" si="57"/>
        <v>0</v>
      </c>
      <c r="DZ32" s="237">
        <f t="shared" si="57"/>
        <v>0</v>
      </c>
      <c r="EA32" s="237">
        <f t="shared" si="57"/>
        <v>0</v>
      </c>
      <c r="EB32" s="263">
        <f t="shared" si="57"/>
        <v>0</v>
      </c>
      <c r="EC32" s="224">
        <f t="shared" ref="EC32:EM40" si="58">IF(ED32=1,1,IF($E15=EC$31,1,0))</f>
        <v>0</v>
      </c>
      <c r="ED32" s="237">
        <f t="shared" si="58"/>
        <v>0</v>
      </c>
      <c r="EE32" s="237">
        <f t="shared" si="58"/>
        <v>0</v>
      </c>
      <c r="EF32" s="237">
        <f t="shared" si="58"/>
        <v>0</v>
      </c>
      <c r="EG32" s="237">
        <f t="shared" si="58"/>
        <v>0</v>
      </c>
      <c r="EH32" s="237">
        <f t="shared" si="58"/>
        <v>0</v>
      </c>
      <c r="EI32" s="237">
        <f t="shared" si="58"/>
        <v>0</v>
      </c>
      <c r="EJ32" s="237">
        <f t="shared" si="58"/>
        <v>0</v>
      </c>
      <c r="EK32" s="237">
        <f t="shared" si="58"/>
        <v>0</v>
      </c>
      <c r="EL32" s="237">
        <f t="shared" si="58"/>
        <v>0</v>
      </c>
      <c r="EM32" s="237">
        <f t="shared" si="58"/>
        <v>0</v>
      </c>
      <c r="EN32" s="263">
        <f t="shared" ref="EN32:EN40" si="59">IF($E15=EN$31,1,0)</f>
        <v>0</v>
      </c>
      <c r="EO32" s="224">
        <f t="shared" ref="EO32:EW40" si="60">IF(AND(DE32=0,DQ32+EC32+FP32=3),EO$31,0)</f>
        <v>0</v>
      </c>
      <c r="EP32" s="237">
        <f t="shared" si="60"/>
        <v>0</v>
      </c>
      <c r="EQ32" s="237">
        <f t="shared" si="60"/>
        <v>0</v>
      </c>
      <c r="ER32" s="237">
        <f t="shared" si="60"/>
        <v>0</v>
      </c>
      <c r="ES32" s="237">
        <f t="shared" si="60"/>
        <v>0</v>
      </c>
      <c r="ET32" s="237">
        <f t="shared" si="60"/>
        <v>0</v>
      </c>
      <c r="EU32" s="237">
        <f t="shared" si="60"/>
        <v>0</v>
      </c>
      <c r="EV32" s="237">
        <f t="shared" si="60"/>
        <v>0</v>
      </c>
      <c r="EW32" s="237">
        <f t="shared" si="60"/>
        <v>0</v>
      </c>
      <c r="EX32" s="237">
        <f t="shared" ref="EX32:EZ40" si="61">IF(AND(DN32=0,DZ32+EL32+FY32=3),EX$31+12,0)</f>
        <v>0</v>
      </c>
      <c r="EY32" s="237">
        <f t="shared" si="61"/>
        <v>0</v>
      </c>
      <c r="EZ32" s="263">
        <f t="shared" si="61"/>
        <v>0</v>
      </c>
      <c r="FA32" s="224">
        <f t="shared" ref="FA32:FI40" si="62">IF(CS32+EO32=FA$31+1,FA$31,0)</f>
        <v>0</v>
      </c>
      <c r="FB32" s="237">
        <f t="shared" si="62"/>
        <v>0</v>
      </c>
      <c r="FC32" s="237">
        <f t="shared" si="62"/>
        <v>0</v>
      </c>
      <c r="FD32" s="237">
        <f t="shared" si="62"/>
        <v>0</v>
      </c>
      <c r="FE32" s="237">
        <f t="shared" si="62"/>
        <v>0</v>
      </c>
      <c r="FF32" s="237">
        <f t="shared" si="62"/>
        <v>0</v>
      </c>
      <c r="FG32" s="237">
        <f t="shared" si="62"/>
        <v>0</v>
      </c>
      <c r="FH32" s="237">
        <f t="shared" si="62"/>
        <v>0</v>
      </c>
      <c r="FI32" s="237">
        <f t="shared" si="62"/>
        <v>0</v>
      </c>
      <c r="FJ32" s="237">
        <f t="shared" ref="FJ32:FL40" si="63">IF(DB32+EX32=FJ$31+12+1,FJ$31+12,0)</f>
        <v>0</v>
      </c>
      <c r="FK32" s="237">
        <f t="shared" si="63"/>
        <v>0</v>
      </c>
      <c r="FL32" s="263">
        <f t="shared" si="63"/>
        <v>0</v>
      </c>
      <c r="FM32" s="356">
        <f t="shared" ref="FM32:FM40" si="64">MAX(EO32:EZ32)</f>
        <v>0</v>
      </c>
      <c r="FN32" s="356">
        <f t="shared" ref="FN32:FN40" si="65">MAX(FA32:FL32)</f>
        <v>0</v>
      </c>
      <c r="FO32" s="356">
        <f t="shared" ref="FO32:FO40" si="66">IF(SUM(EO32:EZ32)=0,0,_xlfn.MINIFS(EO32:EZ32,EO32:EZ32,"&gt;0"))</f>
        <v>0</v>
      </c>
      <c r="FP32" s="224">
        <f t="shared" ref="FP32:FP40" si="67">IF($G15=0,0,IF($G15-1&lt;$AE$12,1,IF(AND($G15-1&lt;=$AF$12,MONTH($G15-1)=FP$31),1,0)))</f>
        <v>0</v>
      </c>
      <c r="FQ32" s="237">
        <f t="shared" ref="FQ32:GA40" si="68">IF(FP32=1,1,IF($G15=0,0,IF($G15-1&lt;$AE$12,1,IF(AND($G15-1&lt;=$AF$12,MONTH($G15-1)=FQ$31),1,0))))</f>
        <v>0</v>
      </c>
      <c r="FR32" s="237">
        <f t="shared" si="68"/>
        <v>0</v>
      </c>
      <c r="FS32" s="237">
        <f t="shared" si="68"/>
        <v>0</v>
      </c>
      <c r="FT32" s="237">
        <f t="shared" si="68"/>
        <v>0</v>
      </c>
      <c r="FU32" s="237">
        <f t="shared" si="68"/>
        <v>0</v>
      </c>
      <c r="FV32" s="237">
        <f t="shared" si="68"/>
        <v>0</v>
      </c>
      <c r="FW32" s="237">
        <f t="shared" si="68"/>
        <v>0</v>
      </c>
      <c r="FX32" s="237">
        <f t="shared" si="68"/>
        <v>0</v>
      </c>
      <c r="FY32" s="237">
        <f t="shared" si="68"/>
        <v>0</v>
      </c>
      <c r="FZ32" s="237">
        <f t="shared" si="68"/>
        <v>0</v>
      </c>
      <c r="GA32" s="263">
        <f t="shared" si="68"/>
        <v>0</v>
      </c>
      <c r="GB32" s="224">
        <f t="shared" ref="GB32:GB40" si="69">IF($G15&lt;$AG$12,1,0)</f>
        <v>1</v>
      </c>
      <c r="GC32" s="237">
        <f t="shared" ref="GC32:GM40" si="70">IF(GB32=1,1,0)</f>
        <v>1</v>
      </c>
      <c r="GD32" s="237">
        <f t="shared" si="70"/>
        <v>1</v>
      </c>
      <c r="GE32" s="237">
        <f t="shared" si="70"/>
        <v>1</v>
      </c>
      <c r="GF32" s="237">
        <f t="shared" si="70"/>
        <v>1</v>
      </c>
      <c r="GG32" s="237">
        <f t="shared" si="70"/>
        <v>1</v>
      </c>
      <c r="GH32" s="237">
        <f t="shared" si="70"/>
        <v>1</v>
      </c>
      <c r="GI32" s="237">
        <f t="shared" si="70"/>
        <v>1</v>
      </c>
      <c r="GJ32" s="237">
        <f t="shared" si="70"/>
        <v>1</v>
      </c>
      <c r="GK32" s="237">
        <f t="shared" si="70"/>
        <v>1</v>
      </c>
      <c r="GL32" s="237">
        <f t="shared" si="70"/>
        <v>1</v>
      </c>
      <c r="GM32" s="363">
        <f t="shared" si="70"/>
        <v>1</v>
      </c>
      <c r="GN32" s="364">
        <f t="shared" ref="GN32:GY40" si="71">IF(AND(HE32&gt;0,$HR32&lt;MAX($HR$32:$HR$40)),$HB32/COUNTIF($HE32:$HP32,"&gt;0"),IF(HE32&gt;0,($HD32+$GZ32)/COUNTIF($HE32:$HP32,"&gt;0"),0))</f>
        <v>0</v>
      </c>
      <c r="GO32" s="247">
        <f t="shared" si="71"/>
        <v>0</v>
      </c>
      <c r="GP32" s="247">
        <f t="shared" si="71"/>
        <v>0</v>
      </c>
      <c r="GQ32" s="247">
        <f t="shared" si="71"/>
        <v>0</v>
      </c>
      <c r="GR32" s="247">
        <f t="shared" si="71"/>
        <v>0</v>
      </c>
      <c r="GS32" s="247">
        <f t="shared" si="71"/>
        <v>0</v>
      </c>
      <c r="GT32" s="247">
        <f t="shared" si="71"/>
        <v>0</v>
      </c>
      <c r="GU32" s="247">
        <f t="shared" si="71"/>
        <v>0</v>
      </c>
      <c r="GV32" s="247">
        <f t="shared" si="71"/>
        <v>0</v>
      </c>
      <c r="GW32" s="247">
        <f t="shared" si="71"/>
        <v>0</v>
      </c>
      <c r="GX32" s="247">
        <f t="shared" si="71"/>
        <v>0</v>
      </c>
      <c r="GY32" s="323">
        <f t="shared" si="71"/>
        <v>0</v>
      </c>
      <c r="GZ32" s="323">
        <f t="shared" ref="GZ32:GZ40" si="72">IF(SUM($HE32:$HP32)&gt;0,ROUNDDOWN(D32*$D$9,0)+ROUNDDOWN($H$9*(10-$F$29)/10,0),0)</f>
        <v>0</v>
      </c>
      <c r="HA32" s="323">
        <f t="shared" ref="HA32:HA40" si="73">IF(AND(HR32&lt;MAX(HR$32:HR$40),HR32&gt;0),GZ32/12*COUNTIF(HE32:HP32,"&gt;0"),0)</f>
        <v>0</v>
      </c>
      <c r="HB32" s="323">
        <f t="shared" ref="HB32:HB40" si="74">IF(HA$41=0,0,HA$41*HA32/SUM(HA$32:HA$40))</f>
        <v>0</v>
      </c>
      <c r="HC32" s="247">
        <f t="shared" ref="HC32:HC40" si="75">IF(AND(HR32=MAX(HR$32:HR$40),HR32&gt;0),GZ32*(COUNTIF(HE32:HP32,"&gt;0")-12)/12,0)</f>
        <v>0</v>
      </c>
      <c r="HD32" s="332">
        <f t="shared" ref="HD32:HD40" si="76">IF(HC$41=0,0,HC$41*HC32/SUM(HC$32:HC$40))</f>
        <v>0</v>
      </c>
      <c r="HE32" s="224">
        <f t="shared" ref="HE32:HM40" si="77">IF(GB32+EO32=HE$31+1,HE$31,0)</f>
        <v>0</v>
      </c>
      <c r="HF32" s="322">
        <f t="shared" si="77"/>
        <v>0</v>
      </c>
      <c r="HG32" s="322">
        <f t="shared" si="77"/>
        <v>0</v>
      </c>
      <c r="HH32" s="237">
        <f t="shared" si="77"/>
        <v>0</v>
      </c>
      <c r="HI32" s="237">
        <f t="shared" si="77"/>
        <v>0</v>
      </c>
      <c r="HJ32" s="237">
        <f t="shared" si="77"/>
        <v>0</v>
      </c>
      <c r="HK32" s="237">
        <f t="shared" si="77"/>
        <v>0</v>
      </c>
      <c r="HL32" s="237">
        <f t="shared" si="77"/>
        <v>0</v>
      </c>
      <c r="HM32" s="237">
        <f t="shared" si="77"/>
        <v>0</v>
      </c>
      <c r="HN32" s="237">
        <f t="shared" ref="HN32:HP40" si="78">IF(GK32+EX32=HN$31+12+1,HN$31+12,0)</f>
        <v>0</v>
      </c>
      <c r="HO32" s="237">
        <f t="shared" si="78"/>
        <v>0</v>
      </c>
      <c r="HP32" s="237">
        <f t="shared" si="78"/>
        <v>0</v>
      </c>
      <c r="HQ32" s="356">
        <f t="shared" ref="HQ32:HQ40" si="79">MAX(EO32:EZ32)</f>
        <v>0</v>
      </c>
      <c r="HR32" s="356">
        <f t="shared" ref="HR32:HR40" si="80">MAX(HE32:HP32)</f>
        <v>0</v>
      </c>
    </row>
    <row r="33" spans="2:226" ht="19.5" customHeight="1">
      <c r="B33" s="2"/>
      <c r="C33" s="23" t="s">
        <v>5</v>
      </c>
      <c r="D33" s="50">
        <f t="shared" si="30"/>
        <v>0</v>
      </c>
      <c r="E33" s="63"/>
      <c r="F33" s="63"/>
      <c r="G33" s="82"/>
      <c r="H33" s="95">
        <f t="shared" ref="H33:H40" si="81">IF(F16&gt;0,ROUNDDOWN(D33*D$6/12*F16,0)+ROUNDDOWN(H$6*(10-F$29)/IF(G16&gt;=$W$12,20,10)/12*F16,0),0)</f>
        <v>0</v>
      </c>
      <c r="I33" s="95"/>
      <c r="J33" s="95"/>
      <c r="K33" s="220">
        <f t="shared" ref="K33:K40" si="82">IF(F16&gt;0,ROUNDDOWN(D33*D$7/12*F16,0)+ROUNDDOWN(H$7*(10-F$29)/IF(G16&gt;=$W$12,20,10)/12*F16,0),0)</f>
        <v>0</v>
      </c>
      <c r="L33" s="220"/>
      <c r="M33" s="220"/>
      <c r="N33" s="95">
        <f t="shared" si="31"/>
        <v>0</v>
      </c>
      <c r="O33" s="95"/>
      <c r="P33" s="95"/>
      <c r="Q33" s="95">
        <f t="shared" si="32"/>
        <v>0</v>
      </c>
      <c r="R33" s="95"/>
      <c r="S33" s="95"/>
      <c r="T33" s="2"/>
      <c r="U33" s="2"/>
      <c r="V33" s="229">
        <f t="shared" si="33"/>
        <v>0</v>
      </c>
      <c r="W33" s="247">
        <f t="shared" si="33"/>
        <v>0</v>
      </c>
      <c r="X33" s="247">
        <f t="shared" si="33"/>
        <v>0</v>
      </c>
      <c r="Y33" s="247">
        <f t="shared" si="33"/>
        <v>0</v>
      </c>
      <c r="Z33" s="247">
        <f t="shared" si="33"/>
        <v>0</v>
      </c>
      <c r="AA33" s="247">
        <f t="shared" si="33"/>
        <v>0</v>
      </c>
      <c r="AB33" s="247">
        <f t="shared" si="33"/>
        <v>0</v>
      </c>
      <c r="AC33" s="247">
        <f t="shared" si="33"/>
        <v>0</v>
      </c>
      <c r="AD33" s="247">
        <f t="shared" si="33"/>
        <v>0</v>
      </c>
      <c r="AE33" s="247">
        <f t="shared" si="33"/>
        <v>0</v>
      </c>
      <c r="AF33" s="247">
        <f t="shared" si="33"/>
        <v>0</v>
      </c>
      <c r="AG33" s="247">
        <f t="shared" si="33"/>
        <v>0</v>
      </c>
      <c r="AH33" s="323">
        <f t="shared" ref="AH33:AH40" si="83">IF(SUM($EO33:$EZ33)&gt;0,ROUNDDOWN(D33*D$6,0)+ROUNDDOWN(H$6*(10-F$29)/IF(G16&gt;=$W$12,20,10),0),0)</f>
        <v>0</v>
      </c>
      <c r="AI33" s="323">
        <f t="shared" si="34"/>
        <v>0</v>
      </c>
      <c r="AJ33" s="323">
        <f t="shared" si="35"/>
        <v>0</v>
      </c>
      <c r="AK33" s="247">
        <f t="shared" si="36"/>
        <v>0</v>
      </c>
      <c r="AL33" s="332">
        <f t="shared" si="37"/>
        <v>0</v>
      </c>
      <c r="AM33" s="229">
        <f t="shared" si="38"/>
        <v>0</v>
      </c>
      <c r="AN33" s="247">
        <f t="shared" si="38"/>
        <v>0</v>
      </c>
      <c r="AO33" s="247">
        <f t="shared" si="38"/>
        <v>0</v>
      </c>
      <c r="AP33" s="247">
        <f t="shared" si="38"/>
        <v>0</v>
      </c>
      <c r="AQ33" s="247">
        <f t="shared" si="38"/>
        <v>0</v>
      </c>
      <c r="AR33" s="247">
        <f t="shared" si="38"/>
        <v>0</v>
      </c>
      <c r="AS33" s="247">
        <f t="shared" si="38"/>
        <v>0</v>
      </c>
      <c r="AT33" s="247">
        <f t="shared" si="38"/>
        <v>0</v>
      </c>
      <c r="AU33" s="247">
        <f t="shared" si="38"/>
        <v>0</v>
      </c>
      <c r="AV33" s="247">
        <f t="shared" si="38"/>
        <v>0</v>
      </c>
      <c r="AW33" s="247">
        <f t="shared" si="38"/>
        <v>0</v>
      </c>
      <c r="AX33" s="247">
        <f t="shared" si="38"/>
        <v>0</v>
      </c>
      <c r="AY33" s="323">
        <f t="shared" ref="AY33:AY40" si="84">IF(SUM($EO33:$EZ33)&gt;0,ROUNDDOWN(D33*D$7,0)+ROUNDDOWN(H$7*(10-F$29)/IF(G16&gt;=$W$12,20,10),0),0)</f>
        <v>0</v>
      </c>
      <c r="AZ33" s="323">
        <f t="shared" si="39"/>
        <v>0</v>
      </c>
      <c r="BA33" s="323">
        <f t="shared" si="40"/>
        <v>0</v>
      </c>
      <c r="BB33" s="247">
        <f t="shared" si="41"/>
        <v>0</v>
      </c>
      <c r="BC33" s="332">
        <f t="shared" si="42"/>
        <v>0</v>
      </c>
      <c r="BD33" s="229">
        <f t="shared" si="43"/>
        <v>0</v>
      </c>
      <c r="BE33" s="247">
        <f t="shared" si="43"/>
        <v>0</v>
      </c>
      <c r="BF33" s="247">
        <f t="shared" si="43"/>
        <v>0</v>
      </c>
      <c r="BG33" s="247">
        <f t="shared" si="43"/>
        <v>0</v>
      </c>
      <c r="BH33" s="247">
        <f t="shared" si="43"/>
        <v>0</v>
      </c>
      <c r="BI33" s="247">
        <f t="shared" si="43"/>
        <v>0</v>
      </c>
      <c r="BJ33" s="247">
        <f t="shared" si="43"/>
        <v>0</v>
      </c>
      <c r="BK33" s="247">
        <f t="shared" si="43"/>
        <v>0</v>
      </c>
      <c r="BL33" s="247">
        <f t="shared" si="43"/>
        <v>0</v>
      </c>
      <c r="BM33" s="247">
        <f t="shared" si="43"/>
        <v>0</v>
      </c>
      <c r="BN33" s="247">
        <f t="shared" si="43"/>
        <v>0</v>
      </c>
      <c r="BO33" s="247">
        <f t="shared" si="43"/>
        <v>0</v>
      </c>
      <c r="BP33" s="323">
        <f t="shared" si="44"/>
        <v>0</v>
      </c>
      <c r="BQ33" s="323">
        <f t="shared" si="45"/>
        <v>0</v>
      </c>
      <c r="BR33" s="323">
        <f t="shared" si="46"/>
        <v>0</v>
      </c>
      <c r="BS33" s="247">
        <f t="shared" si="47"/>
        <v>0</v>
      </c>
      <c r="BT33" s="345">
        <f t="shared" si="48"/>
        <v>0</v>
      </c>
      <c r="BU33" s="224">
        <f t="shared" si="49"/>
        <v>1</v>
      </c>
      <c r="BV33" s="237">
        <f t="shared" si="50"/>
        <v>1</v>
      </c>
      <c r="BW33" s="237">
        <f t="shared" si="50"/>
        <v>1</v>
      </c>
      <c r="BX33" s="237">
        <f t="shared" si="50"/>
        <v>1</v>
      </c>
      <c r="BY33" s="237">
        <f t="shared" si="50"/>
        <v>1</v>
      </c>
      <c r="BZ33" s="237">
        <f t="shared" si="50"/>
        <v>1</v>
      </c>
      <c r="CA33" s="237">
        <f t="shared" si="50"/>
        <v>1</v>
      </c>
      <c r="CB33" s="237">
        <f t="shared" si="50"/>
        <v>1</v>
      </c>
      <c r="CC33" s="237">
        <f t="shared" si="50"/>
        <v>1</v>
      </c>
      <c r="CD33" s="237">
        <f t="shared" si="50"/>
        <v>1</v>
      </c>
      <c r="CE33" s="237">
        <f t="shared" si="50"/>
        <v>1</v>
      </c>
      <c r="CF33" s="263">
        <f t="shared" si="50"/>
        <v>1</v>
      </c>
      <c r="CG33" s="224">
        <f t="shared" si="51"/>
        <v>0</v>
      </c>
      <c r="CH33" s="237">
        <f t="shared" si="51"/>
        <v>0</v>
      </c>
      <c r="CI33" s="237">
        <f t="shared" si="51"/>
        <v>0</v>
      </c>
      <c r="CJ33" s="237">
        <f t="shared" si="51"/>
        <v>0</v>
      </c>
      <c r="CK33" s="237">
        <f t="shared" si="51"/>
        <v>0</v>
      </c>
      <c r="CL33" s="237">
        <f t="shared" si="51"/>
        <v>0</v>
      </c>
      <c r="CM33" s="237">
        <f t="shared" si="51"/>
        <v>0</v>
      </c>
      <c r="CN33" s="237">
        <f t="shared" si="51"/>
        <v>0</v>
      </c>
      <c r="CO33" s="237">
        <f t="shared" si="51"/>
        <v>0</v>
      </c>
      <c r="CP33" s="237">
        <f t="shared" si="51"/>
        <v>0</v>
      </c>
      <c r="CQ33" s="237">
        <f t="shared" si="51"/>
        <v>0</v>
      </c>
      <c r="CR33" s="263">
        <f t="shared" si="52"/>
        <v>0</v>
      </c>
      <c r="CS33" s="224">
        <f t="shared" si="53"/>
        <v>0</v>
      </c>
      <c r="CT33" s="237">
        <f t="shared" si="53"/>
        <v>0</v>
      </c>
      <c r="CU33" s="237">
        <f t="shared" si="53"/>
        <v>0</v>
      </c>
      <c r="CV33" s="237">
        <f t="shared" si="53"/>
        <v>0</v>
      </c>
      <c r="CW33" s="237">
        <f t="shared" si="53"/>
        <v>0</v>
      </c>
      <c r="CX33" s="237">
        <f t="shared" si="53"/>
        <v>0</v>
      </c>
      <c r="CY33" s="237">
        <f t="shared" si="53"/>
        <v>0</v>
      </c>
      <c r="CZ33" s="237">
        <f t="shared" si="53"/>
        <v>0</v>
      </c>
      <c r="DA33" s="237">
        <f t="shared" si="53"/>
        <v>0</v>
      </c>
      <c r="DB33" s="237">
        <f t="shared" si="53"/>
        <v>0</v>
      </c>
      <c r="DC33" s="237">
        <f t="shared" si="53"/>
        <v>0</v>
      </c>
      <c r="DD33" s="263">
        <f t="shared" si="53"/>
        <v>0</v>
      </c>
      <c r="DE33" s="224">
        <f t="shared" si="54"/>
        <v>1</v>
      </c>
      <c r="DF33" s="237">
        <f t="shared" si="55"/>
        <v>1</v>
      </c>
      <c r="DG33" s="237">
        <f t="shared" si="55"/>
        <v>1</v>
      </c>
      <c r="DH33" s="237">
        <f t="shared" si="55"/>
        <v>1</v>
      </c>
      <c r="DI33" s="237">
        <f t="shared" si="55"/>
        <v>1</v>
      </c>
      <c r="DJ33" s="237">
        <f t="shared" si="55"/>
        <v>1</v>
      </c>
      <c r="DK33" s="237">
        <f t="shared" si="55"/>
        <v>1</v>
      </c>
      <c r="DL33" s="237">
        <f t="shared" si="55"/>
        <v>1</v>
      </c>
      <c r="DM33" s="237">
        <f t="shared" si="55"/>
        <v>1</v>
      </c>
      <c r="DN33" s="237">
        <f t="shared" si="55"/>
        <v>1</v>
      </c>
      <c r="DO33" s="237">
        <f t="shared" si="55"/>
        <v>1</v>
      </c>
      <c r="DP33" s="263">
        <f t="shared" si="55"/>
        <v>1</v>
      </c>
      <c r="DQ33" s="224">
        <f t="shared" si="56"/>
        <v>0</v>
      </c>
      <c r="DR33" s="237">
        <f t="shared" si="57"/>
        <v>0</v>
      </c>
      <c r="DS33" s="237">
        <f t="shared" si="57"/>
        <v>0</v>
      </c>
      <c r="DT33" s="237">
        <f t="shared" si="57"/>
        <v>0</v>
      </c>
      <c r="DU33" s="237">
        <f t="shared" si="57"/>
        <v>0</v>
      </c>
      <c r="DV33" s="237">
        <f t="shared" si="57"/>
        <v>0</v>
      </c>
      <c r="DW33" s="237">
        <f t="shared" si="57"/>
        <v>0</v>
      </c>
      <c r="DX33" s="237">
        <f t="shared" si="57"/>
        <v>0</v>
      </c>
      <c r="DY33" s="237">
        <f t="shared" si="57"/>
        <v>0</v>
      </c>
      <c r="DZ33" s="237">
        <f t="shared" si="57"/>
        <v>0</v>
      </c>
      <c r="EA33" s="237">
        <f t="shared" si="57"/>
        <v>0</v>
      </c>
      <c r="EB33" s="263">
        <f t="shared" si="57"/>
        <v>0</v>
      </c>
      <c r="EC33" s="224">
        <f t="shared" si="58"/>
        <v>0</v>
      </c>
      <c r="ED33" s="237">
        <f t="shared" si="58"/>
        <v>0</v>
      </c>
      <c r="EE33" s="237">
        <f t="shared" si="58"/>
        <v>0</v>
      </c>
      <c r="EF33" s="237">
        <f t="shared" si="58"/>
        <v>0</v>
      </c>
      <c r="EG33" s="237">
        <f t="shared" si="58"/>
        <v>0</v>
      </c>
      <c r="EH33" s="237">
        <f t="shared" si="58"/>
        <v>0</v>
      </c>
      <c r="EI33" s="237">
        <f t="shared" si="58"/>
        <v>0</v>
      </c>
      <c r="EJ33" s="237">
        <f t="shared" si="58"/>
        <v>0</v>
      </c>
      <c r="EK33" s="237">
        <f t="shared" si="58"/>
        <v>0</v>
      </c>
      <c r="EL33" s="237">
        <f t="shared" si="58"/>
        <v>0</v>
      </c>
      <c r="EM33" s="237">
        <f t="shared" si="58"/>
        <v>0</v>
      </c>
      <c r="EN33" s="263">
        <f t="shared" si="59"/>
        <v>0</v>
      </c>
      <c r="EO33" s="224">
        <f t="shared" si="60"/>
        <v>0</v>
      </c>
      <c r="EP33" s="237">
        <f t="shared" si="60"/>
        <v>0</v>
      </c>
      <c r="EQ33" s="237">
        <f t="shared" si="60"/>
        <v>0</v>
      </c>
      <c r="ER33" s="237">
        <f t="shared" si="60"/>
        <v>0</v>
      </c>
      <c r="ES33" s="237">
        <f t="shared" si="60"/>
        <v>0</v>
      </c>
      <c r="ET33" s="237">
        <f t="shared" si="60"/>
        <v>0</v>
      </c>
      <c r="EU33" s="237">
        <f t="shared" si="60"/>
        <v>0</v>
      </c>
      <c r="EV33" s="237">
        <f t="shared" si="60"/>
        <v>0</v>
      </c>
      <c r="EW33" s="237">
        <f t="shared" si="60"/>
        <v>0</v>
      </c>
      <c r="EX33" s="237">
        <f t="shared" si="61"/>
        <v>0</v>
      </c>
      <c r="EY33" s="237">
        <f t="shared" si="61"/>
        <v>0</v>
      </c>
      <c r="EZ33" s="263">
        <f t="shared" si="61"/>
        <v>0</v>
      </c>
      <c r="FA33" s="224">
        <f t="shared" si="62"/>
        <v>0</v>
      </c>
      <c r="FB33" s="237">
        <f t="shared" si="62"/>
        <v>0</v>
      </c>
      <c r="FC33" s="237">
        <f t="shared" si="62"/>
        <v>0</v>
      </c>
      <c r="FD33" s="237">
        <f t="shared" si="62"/>
        <v>0</v>
      </c>
      <c r="FE33" s="237">
        <f t="shared" si="62"/>
        <v>0</v>
      </c>
      <c r="FF33" s="237">
        <f t="shared" si="62"/>
        <v>0</v>
      </c>
      <c r="FG33" s="237">
        <f t="shared" si="62"/>
        <v>0</v>
      </c>
      <c r="FH33" s="237">
        <f t="shared" si="62"/>
        <v>0</v>
      </c>
      <c r="FI33" s="237">
        <f t="shared" si="62"/>
        <v>0</v>
      </c>
      <c r="FJ33" s="237">
        <f t="shared" si="63"/>
        <v>0</v>
      </c>
      <c r="FK33" s="237">
        <f t="shared" si="63"/>
        <v>0</v>
      </c>
      <c r="FL33" s="263">
        <f t="shared" si="63"/>
        <v>0</v>
      </c>
      <c r="FM33" s="356">
        <f t="shared" si="64"/>
        <v>0</v>
      </c>
      <c r="FN33" s="356">
        <f t="shared" si="65"/>
        <v>0</v>
      </c>
      <c r="FO33" s="356">
        <f t="shared" si="66"/>
        <v>0</v>
      </c>
      <c r="FP33" s="224">
        <f t="shared" si="67"/>
        <v>0</v>
      </c>
      <c r="FQ33" s="237">
        <f t="shared" si="68"/>
        <v>0</v>
      </c>
      <c r="FR33" s="237">
        <f t="shared" si="68"/>
        <v>0</v>
      </c>
      <c r="FS33" s="237">
        <f t="shared" si="68"/>
        <v>0</v>
      </c>
      <c r="FT33" s="237">
        <f t="shared" si="68"/>
        <v>0</v>
      </c>
      <c r="FU33" s="237">
        <f t="shared" si="68"/>
        <v>0</v>
      </c>
      <c r="FV33" s="237">
        <f t="shared" si="68"/>
        <v>0</v>
      </c>
      <c r="FW33" s="237">
        <f t="shared" si="68"/>
        <v>0</v>
      </c>
      <c r="FX33" s="237">
        <f t="shared" si="68"/>
        <v>0</v>
      </c>
      <c r="FY33" s="237">
        <f t="shared" si="68"/>
        <v>0</v>
      </c>
      <c r="FZ33" s="237">
        <f t="shared" si="68"/>
        <v>0</v>
      </c>
      <c r="GA33" s="263">
        <f t="shared" si="68"/>
        <v>0</v>
      </c>
      <c r="GB33" s="224">
        <f t="shared" si="69"/>
        <v>1</v>
      </c>
      <c r="GC33" s="237">
        <f t="shared" si="70"/>
        <v>1</v>
      </c>
      <c r="GD33" s="237">
        <f t="shared" si="70"/>
        <v>1</v>
      </c>
      <c r="GE33" s="237">
        <f t="shared" si="70"/>
        <v>1</v>
      </c>
      <c r="GF33" s="237">
        <f t="shared" si="70"/>
        <v>1</v>
      </c>
      <c r="GG33" s="237">
        <f t="shared" si="70"/>
        <v>1</v>
      </c>
      <c r="GH33" s="237">
        <f t="shared" si="70"/>
        <v>1</v>
      </c>
      <c r="GI33" s="237">
        <f t="shared" si="70"/>
        <v>1</v>
      </c>
      <c r="GJ33" s="237">
        <f t="shared" si="70"/>
        <v>1</v>
      </c>
      <c r="GK33" s="237">
        <f t="shared" si="70"/>
        <v>1</v>
      </c>
      <c r="GL33" s="237">
        <f t="shared" si="70"/>
        <v>1</v>
      </c>
      <c r="GM33" s="263">
        <f t="shared" si="70"/>
        <v>1</v>
      </c>
      <c r="GN33" s="364">
        <f t="shared" si="71"/>
        <v>0</v>
      </c>
      <c r="GO33" s="247">
        <f t="shared" si="71"/>
        <v>0</v>
      </c>
      <c r="GP33" s="247">
        <f t="shared" si="71"/>
        <v>0</v>
      </c>
      <c r="GQ33" s="247">
        <f t="shared" si="71"/>
        <v>0</v>
      </c>
      <c r="GR33" s="247">
        <f t="shared" si="71"/>
        <v>0</v>
      </c>
      <c r="GS33" s="247">
        <f t="shared" si="71"/>
        <v>0</v>
      </c>
      <c r="GT33" s="247">
        <f t="shared" si="71"/>
        <v>0</v>
      </c>
      <c r="GU33" s="247">
        <f t="shared" si="71"/>
        <v>0</v>
      </c>
      <c r="GV33" s="247">
        <f t="shared" si="71"/>
        <v>0</v>
      </c>
      <c r="GW33" s="247">
        <f t="shared" si="71"/>
        <v>0</v>
      </c>
      <c r="GX33" s="247">
        <f t="shared" si="71"/>
        <v>0</v>
      </c>
      <c r="GY33" s="323">
        <f t="shared" si="71"/>
        <v>0</v>
      </c>
      <c r="GZ33" s="323">
        <f t="shared" si="72"/>
        <v>0</v>
      </c>
      <c r="HA33" s="323">
        <f t="shared" si="73"/>
        <v>0</v>
      </c>
      <c r="HB33" s="323">
        <f t="shared" si="74"/>
        <v>0</v>
      </c>
      <c r="HC33" s="247">
        <f t="shared" si="75"/>
        <v>0</v>
      </c>
      <c r="HD33" s="332">
        <f t="shared" si="76"/>
        <v>0</v>
      </c>
      <c r="HE33" s="224">
        <f t="shared" si="77"/>
        <v>0</v>
      </c>
      <c r="HF33" s="322">
        <f t="shared" si="77"/>
        <v>0</v>
      </c>
      <c r="HG33" s="322">
        <f t="shared" si="77"/>
        <v>0</v>
      </c>
      <c r="HH33" s="237">
        <f t="shared" si="77"/>
        <v>0</v>
      </c>
      <c r="HI33" s="237">
        <f t="shared" si="77"/>
        <v>0</v>
      </c>
      <c r="HJ33" s="237">
        <f t="shared" si="77"/>
        <v>0</v>
      </c>
      <c r="HK33" s="237">
        <f t="shared" si="77"/>
        <v>0</v>
      </c>
      <c r="HL33" s="237">
        <f t="shared" si="77"/>
        <v>0</v>
      </c>
      <c r="HM33" s="237">
        <f t="shared" si="77"/>
        <v>0</v>
      </c>
      <c r="HN33" s="237">
        <f t="shared" si="78"/>
        <v>0</v>
      </c>
      <c r="HO33" s="237">
        <f t="shared" si="78"/>
        <v>0</v>
      </c>
      <c r="HP33" s="237">
        <f t="shared" si="78"/>
        <v>0</v>
      </c>
      <c r="HQ33" s="356">
        <f t="shared" si="79"/>
        <v>0</v>
      </c>
      <c r="HR33" s="356">
        <f t="shared" si="80"/>
        <v>0</v>
      </c>
    </row>
    <row r="34" spans="2:226" ht="19.5" customHeight="1">
      <c r="B34" s="2"/>
      <c r="C34" s="23" t="s">
        <v>7</v>
      </c>
      <c r="D34" s="50">
        <f t="shared" si="30"/>
        <v>0</v>
      </c>
      <c r="E34" s="63"/>
      <c r="F34" s="63"/>
      <c r="G34" s="82"/>
      <c r="H34" s="95">
        <f t="shared" si="81"/>
        <v>0</v>
      </c>
      <c r="I34" s="95"/>
      <c r="J34" s="95"/>
      <c r="K34" s="220">
        <f t="shared" si="82"/>
        <v>0</v>
      </c>
      <c r="L34" s="220"/>
      <c r="M34" s="220"/>
      <c r="N34" s="95">
        <f t="shared" si="31"/>
        <v>0</v>
      </c>
      <c r="O34" s="95"/>
      <c r="P34" s="95"/>
      <c r="Q34" s="95">
        <f t="shared" si="32"/>
        <v>0</v>
      </c>
      <c r="R34" s="95"/>
      <c r="S34" s="95"/>
      <c r="T34" s="2"/>
      <c r="U34" s="2"/>
      <c r="V34" s="229">
        <f t="shared" si="33"/>
        <v>0</v>
      </c>
      <c r="W34" s="247">
        <f t="shared" si="33"/>
        <v>0</v>
      </c>
      <c r="X34" s="247">
        <f t="shared" si="33"/>
        <v>0</v>
      </c>
      <c r="Y34" s="247">
        <f t="shared" si="33"/>
        <v>0</v>
      </c>
      <c r="Z34" s="247">
        <f t="shared" si="33"/>
        <v>0</v>
      </c>
      <c r="AA34" s="247">
        <f t="shared" si="33"/>
        <v>0</v>
      </c>
      <c r="AB34" s="247">
        <f t="shared" si="33"/>
        <v>0</v>
      </c>
      <c r="AC34" s="247">
        <f t="shared" si="33"/>
        <v>0</v>
      </c>
      <c r="AD34" s="247">
        <f t="shared" si="33"/>
        <v>0</v>
      </c>
      <c r="AE34" s="247">
        <f t="shared" si="33"/>
        <v>0</v>
      </c>
      <c r="AF34" s="247">
        <f t="shared" si="33"/>
        <v>0</v>
      </c>
      <c r="AG34" s="247">
        <f t="shared" si="33"/>
        <v>0</v>
      </c>
      <c r="AH34" s="323">
        <f t="shared" si="83"/>
        <v>0</v>
      </c>
      <c r="AI34" s="323">
        <f t="shared" si="34"/>
        <v>0</v>
      </c>
      <c r="AJ34" s="323">
        <f t="shared" si="35"/>
        <v>0</v>
      </c>
      <c r="AK34" s="247">
        <f t="shared" si="36"/>
        <v>0</v>
      </c>
      <c r="AL34" s="332">
        <f t="shared" si="37"/>
        <v>0</v>
      </c>
      <c r="AM34" s="229">
        <f t="shared" si="38"/>
        <v>0</v>
      </c>
      <c r="AN34" s="247">
        <f t="shared" si="38"/>
        <v>0</v>
      </c>
      <c r="AO34" s="247">
        <f t="shared" si="38"/>
        <v>0</v>
      </c>
      <c r="AP34" s="247">
        <f t="shared" si="38"/>
        <v>0</v>
      </c>
      <c r="AQ34" s="247">
        <f t="shared" si="38"/>
        <v>0</v>
      </c>
      <c r="AR34" s="247">
        <f t="shared" si="38"/>
        <v>0</v>
      </c>
      <c r="AS34" s="247">
        <f t="shared" si="38"/>
        <v>0</v>
      </c>
      <c r="AT34" s="247">
        <f t="shared" si="38"/>
        <v>0</v>
      </c>
      <c r="AU34" s="247">
        <f t="shared" si="38"/>
        <v>0</v>
      </c>
      <c r="AV34" s="247">
        <f t="shared" si="38"/>
        <v>0</v>
      </c>
      <c r="AW34" s="247">
        <f t="shared" si="38"/>
        <v>0</v>
      </c>
      <c r="AX34" s="247">
        <f t="shared" si="38"/>
        <v>0</v>
      </c>
      <c r="AY34" s="323">
        <f t="shared" si="84"/>
        <v>0</v>
      </c>
      <c r="AZ34" s="323">
        <f t="shared" si="39"/>
        <v>0</v>
      </c>
      <c r="BA34" s="323">
        <f t="shared" si="40"/>
        <v>0</v>
      </c>
      <c r="BB34" s="247">
        <f t="shared" si="41"/>
        <v>0</v>
      </c>
      <c r="BC34" s="332">
        <f t="shared" si="42"/>
        <v>0</v>
      </c>
      <c r="BD34" s="229">
        <f t="shared" si="43"/>
        <v>0</v>
      </c>
      <c r="BE34" s="247">
        <f t="shared" si="43"/>
        <v>0</v>
      </c>
      <c r="BF34" s="247">
        <f t="shared" si="43"/>
        <v>0</v>
      </c>
      <c r="BG34" s="247">
        <f t="shared" si="43"/>
        <v>0</v>
      </c>
      <c r="BH34" s="247">
        <f t="shared" si="43"/>
        <v>0</v>
      </c>
      <c r="BI34" s="247">
        <f t="shared" si="43"/>
        <v>0</v>
      </c>
      <c r="BJ34" s="247">
        <f t="shared" si="43"/>
        <v>0</v>
      </c>
      <c r="BK34" s="247">
        <f t="shared" si="43"/>
        <v>0</v>
      </c>
      <c r="BL34" s="247">
        <f t="shared" si="43"/>
        <v>0</v>
      </c>
      <c r="BM34" s="247">
        <f t="shared" si="43"/>
        <v>0</v>
      </c>
      <c r="BN34" s="247">
        <f t="shared" si="43"/>
        <v>0</v>
      </c>
      <c r="BO34" s="247">
        <f t="shared" si="43"/>
        <v>0</v>
      </c>
      <c r="BP34" s="323">
        <f t="shared" si="44"/>
        <v>0</v>
      </c>
      <c r="BQ34" s="323">
        <f t="shared" si="45"/>
        <v>0</v>
      </c>
      <c r="BR34" s="323">
        <f t="shared" si="46"/>
        <v>0</v>
      </c>
      <c r="BS34" s="247">
        <f t="shared" si="47"/>
        <v>0</v>
      </c>
      <c r="BT34" s="345">
        <f t="shared" si="48"/>
        <v>0</v>
      </c>
      <c r="BU34" s="224">
        <f t="shared" si="49"/>
        <v>1</v>
      </c>
      <c r="BV34" s="237">
        <f t="shared" si="50"/>
        <v>1</v>
      </c>
      <c r="BW34" s="237">
        <f t="shared" si="50"/>
        <v>1</v>
      </c>
      <c r="BX34" s="237">
        <f t="shared" si="50"/>
        <v>1</v>
      </c>
      <c r="BY34" s="237">
        <f t="shared" si="50"/>
        <v>1</v>
      </c>
      <c r="BZ34" s="237">
        <f t="shared" si="50"/>
        <v>1</v>
      </c>
      <c r="CA34" s="237">
        <f t="shared" si="50"/>
        <v>1</v>
      </c>
      <c r="CB34" s="237">
        <f t="shared" si="50"/>
        <v>1</v>
      </c>
      <c r="CC34" s="237">
        <f t="shared" si="50"/>
        <v>1</v>
      </c>
      <c r="CD34" s="237">
        <f t="shared" si="50"/>
        <v>1</v>
      </c>
      <c r="CE34" s="237">
        <f t="shared" si="50"/>
        <v>1</v>
      </c>
      <c r="CF34" s="263">
        <f t="shared" si="50"/>
        <v>1</v>
      </c>
      <c r="CG34" s="224">
        <f t="shared" si="51"/>
        <v>0</v>
      </c>
      <c r="CH34" s="237">
        <f t="shared" si="51"/>
        <v>0</v>
      </c>
      <c r="CI34" s="237">
        <f t="shared" si="51"/>
        <v>0</v>
      </c>
      <c r="CJ34" s="237">
        <f t="shared" si="51"/>
        <v>0</v>
      </c>
      <c r="CK34" s="237">
        <f t="shared" si="51"/>
        <v>0</v>
      </c>
      <c r="CL34" s="237">
        <f t="shared" si="51"/>
        <v>0</v>
      </c>
      <c r="CM34" s="237">
        <f t="shared" si="51"/>
        <v>0</v>
      </c>
      <c r="CN34" s="237">
        <f t="shared" si="51"/>
        <v>0</v>
      </c>
      <c r="CO34" s="237">
        <f t="shared" si="51"/>
        <v>0</v>
      </c>
      <c r="CP34" s="237">
        <f t="shared" si="51"/>
        <v>0</v>
      </c>
      <c r="CQ34" s="237">
        <f t="shared" si="51"/>
        <v>0</v>
      </c>
      <c r="CR34" s="263">
        <f t="shared" si="52"/>
        <v>0</v>
      </c>
      <c r="CS34" s="224">
        <f t="shared" si="53"/>
        <v>0</v>
      </c>
      <c r="CT34" s="237">
        <f t="shared" si="53"/>
        <v>0</v>
      </c>
      <c r="CU34" s="237">
        <f t="shared" si="53"/>
        <v>0</v>
      </c>
      <c r="CV34" s="237">
        <f t="shared" si="53"/>
        <v>0</v>
      </c>
      <c r="CW34" s="237">
        <f t="shared" si="53"/>
        <v>0</v>
      </c>
      <c r="CX34" s="237">
        <f t="shared" si="53"/>
        <v>0</v>
      </c>
      <c r="CY34" s="237">
        <f t="shared" si="53"/>
        <v>0</v>
      </c>
      <c r="CZ34" s="237">
        <f t="shared" si="53"/>
        <v>0</v>
      </c>
      <c r="DA34" s="237">
        <f t="shared" si="53"/>
        <v>0</v>
      </c>
      <c r="DB34" s="237">
        <f t="shared" si="53"/>
        <v>0</v>
      </c>
      <c r="DC34" s="237">
        <f t="shared" si="53"/>
        <v>0</v>
      </c>
      <c r="DD34" s="263">
        <f t="shared" si="53"/>
        <v>0</v>
      </c>
      <c r="DE34" s="224">
        <f t="shared" si="54"/>
        <v>1</v>
      </c>
      <c r="DF34" s="237">
        <f t="shared" si="55"/>
        <v>1</v>
      </c>
      <c r="DG34" s="237">
        <f t="shared" si="55"/>
        <v>1</v>
      </c>
      <c r="DH34" s="237">
        <f t="shared" si="55"/>
        <v>1</v>
      </c>
      <c r="DI34" s="237">
        <f t="shared" si="55"/>
        <v>1</v>
      </c>
      <c r="DJ34" s="237">
        <f t="shared" si="55"/>
        <v>1</v>
      </c>
      <c r="DK34" s="237">
        <f t="shared" si="55"/>
        <v>1</v>
      </c>
      <c r="DL34" s="237">
        <f t="shared" si="55"/>
        <v>1</v>
      </c>
      <c r="DM34" s="237">
        <f t="shared" si="55"/>
        <v>1</v>
      </c>
      <c r="DN34" s="237">
        <f t="shared" si="55"/>
        <v>1</v>
      </c>
      <c r="DO34" s="237">
        <f t="shared" si="55"/>
        <v>1</v>
      </c>
      <c r="DP34" s="263">
        <f t="shared" si="55"/>
        <v>1</v>
      </c>
      <c r="DQ34" s="224">
        <f t="shared" si="56"/>
        <v>0</v>
      </c>
      <c r="DR34" s="237">
        <f t="shared" si="57"/>
        <v>0</v>
      </c>
      <c r="DS34" s="237">
        <f t="shared" si="57"/>
        <v>0</v>
      </c>
      <c r="DT34" s="237">
        <f t="shared" si="57"/>
        <v>0</v>
      </c>
      <c r="DU34" s="237">
        <f t="shared" si="57"/>
        <v>0</v>
      </c>
      <c r="DV34" s="237">
        <f t="shared" si="57"/>
        <v>0</v>
      </c>
      <c r="DW34" s="237">
        <f t="shared" si="57"/>
        <v>0</v>
      </c>
      <c r="DX34" s="237">
        <f t="shared" si="57"/>
        <v>0</v>
      </c>
      <c r="DY34" s="237">
        <f t="shared" si="57"/>
        <v>0</v>
      </c>
      <c r="DZ34" s="237">
        <f t="shared" si="57"/>
        <v>0</v>
      </c>
      <c r="EA34" s="237">
        <f t="shared" si="57"/>
        <v>0</v>
      </c>
      <c r="EB34" s="263">
        <f t="shared" si="57"/>
        <v>0</v>
      </c>
      <c r="EC34" s="224">
        <f t="shared" si="58"/>
        <v>0</v>
      </c>
      <c r="ED34" s="237">
        <f t="shared" si="58"/>
        <v>0</v>
      </c>
      <c r="EE34" s="237">
        <f t="shared" si="58"/>
        <v>0</v>
      </c>
      <c r="EF34" s="237">
        <f t="shared" si="58"/>
        <v>0</v>
      </c>
      <c r="EG34" s="237">
        <f t="shared" si="58"/>
        <v>0</v>
      </c>
      <c r="EH34" s="237">
        <f t="shared" si="58"/>
        <v>0</v>
      </c>
      <c r="EI34" s="237">
        <f t="shared" si="58"/>
        <v>0</v>
      </c>
      <c r="EJ34" s="237">
        <f t="shared" si="58"/>
        <v>0</v>
      </c>
      <c r="EK34" s="237">
        <f t="shared" si="58"/>
        <v>0</v>
      </c>
      <c r="EL34" s="237">
        <f t="shared" si="58"/>
        <v>0</v>
      </c>
      <c r="EM34" s="237">
        <f t="shared" si="58"/>
        <v>0</v>
      </c>
      <c r="EN34" s="263">
        <f t="shared" si="59"/>
        <v>0</v>
      </c>
      <c r="EO34" s="224">
        <f t="shared" si="60"/>
        <v>0</v>
      </c>
      <c r="EP34" s="237">
        <f t="shared" si="60"/>
        <v>0</v>
      </c>
      <c r="EQ34" s="237">
        <f t="shared" si="60"/>
        <v>0</v>
      </c>
      <c r="ER34" s="237">
        <f t="shared" si="60"/>
        <v>0</v>
      </c>
      <c r="ES34" s="237">
        <f t="shared" si="60"/>
        <v>0</v>
      </c>
      <c r="ET34" s="237">
        <f t="shared" si="60"/>
        <v>0</v>
      </c>
      <c r="EU34" s="237">
        <f t="shared" si="60"/>
        <v>0</v>
      </c>
      <c r="EV34" s="237">
        <f t="shared" si="60"/>
        <v>0</v>
      </c>
      <c r="EW34" s="237">
        <f t="shared" si="60"/>
        <v>0</v>
      </c>
      <c r="EX34" s="237">
        <f t="shared" si="61"/>
        <v>0</v>
      </c>
      <c r="EY34" s="237">
        <f t="shared" si="61"/>
        <v>0</v>
      </c>
      <c r="EZ34" s="263">
        <f t="shared" si="61"/>
        <v>0</v>
      </c>
      <c r="FA34" s="224">
        <f t="shared" si="62"/>
        <v>0</v>
      </c>
      <c r="FB34" s="237">
        <f t="shared" si="62"/>
        <v>0</v>
      </c>
      <c r="FC34" s="237">
        <f t="shared" si="62"/>
        <v>0</v>
      </c>
      <c r="FD34" s="237">
        <f t="shared" si="62"/>
        <v>0</v>
      </c>
      <c r="FE34" s="237">
        <f t="shared" si="62"/>
        <v>0</v>
      </c>
      <c r="FF34" s="237">
        <f t="shared" si="62"/>
        <v>0</v>
      </c>
      <c r="FG34" s="237">
        <f t="shared" si="62"/>
        <v>0</v>
      </c>
      <c r="FH34" s="237">
        <f t="shared" si="62"/>
        <v>0</v>
      </c>
      <c r="FI34" s="237">
        <f t="shared" si="62"/>
        <v>0</v>
      </c>
      <c r="FJ34" s="237">
        <f t="shared" si="63"/>
        <v>0</v>
      </c>
      <c r="FK34" s="237">
        <f t="shared" si="63"/>
        <v>0</v>
      </c>
      <c r="FL34" s="263">
        <f t="shared" si="63"/>
        <v>0</v>
      </c>
      <c r="FM34" s="356">
        <f t="shared" si="64"/>
        <v>0</v>
      </c>
      <c r="FN34" s="356">
        <f t="shared" si="65"/>
        <v>0</v>
      </c>
      <c r="FO34" s="356">
        <f t="shared" si="66"/>
        <v>0</v>
      </c>
      <c r="FP34" s="224">
        <f t="shared" si="67"/>
        <v>0</v>
      </c>
      <c r="FQ34" s="237">
        <f t="shared" si="68"/>
        <v>0</v>
      </c>
      <c r="FR34" s="237">
        <f t="shared" si="68"/>
        <v>0</v>
      </c>
      <c r="FS34" s="237">
        <f t="shared" si="68"/>
        <v>0</v>
      </c>
      <c r="FT34" s="237">
        <f t="shared" si="68"/>
        <v>0</v>
      </c>
      <c r="FU34" s="237">
        <f t="shared" si="68"/>
        <v>0</v>
      </c>
      <c r="FV34" s="237">
        <f t="shared" si="68"/>
        <v>0</v>
      </c>
      <c r="FW34" s="237">
        <f t="shared" si="68"/>
        <v>0</v>
      </c>
      <c r="FX34" s="237">
        <f t="shared" si="68"/>
        <v>0</v>
      </c>
      <c r="FY34" s="237">
        <f t="shared" si="68"/>
        <v>0</v>
      </c>
      <c r="FZ34" s="237">
        <f t="shared" si="68"/>
        <v>0</v>
      </c>
      <c r="GA34" s="263">
        <f t="shared" si="68"/>
        <v>0</v>
      </c>
      <c r="GB34" s="224">
        <f t="shared" si="69"/>
        <v>1</v>
      </c>
      <c r="GC34" s="237">
        <f t="shared" si="70"/>
        <v>1</v>
      </c>
      <c r="GD34" s="237">
        <f t="shared" si="70"/>
        <v>1</v>
      </c>
      <c r="GE34" s="237">
        <f t="shared" si="70"/>
        <v>1</v>
      </c>
      <c r="GF34" s="237">
        <f t="shared" si="70"/>
        <v>1</v>
      </c>
      <c r="GG34" s="237">
        <f t="shared" si="70"/>
        <v>1</v>
      </c>
      <c r="GH34" s="237">
        <f t="shared" si="70"/>
        <v>1</v>
      </c>
      <c r="GI34" s="237">
        <f t="shared" si="70"/>
        <v>1</v>
      </c>
      <c r="GJ34" s="237">
        <f t="shared" si="70"/>
        <v>1</v>
      </c>
      <c r="GK34" s="237">
        <f t="shared" si="70"/>
        <v>1</v>
      </c>
      <c r="GL34" s="237">
        <f t="shared" si="70"/>
        <v>1</v>
      </c>
      <c r="GM34" s="263">
        <f t="shared" si="70"/>
        <v>1</v>
      </c>
      <c r="GN34" s="364">
        <f t="shared" si="71"/>
        <v>0</v>
      </c>
      <c r="GO34" s="247">
        <f t="shared" si="71"/>
        <v>0</v>
      </c>
      <c r="GP34" s="247">
        <f t="shared" si="71"/>
        <v>0</v>
      </c>
      <c r="GQ34" s="247">
        <f t="shared" si="71"/>
        <v>0</v>
      </c>
      <c r="GR34" s="247">
        <f t="shared" si="71"/>
        <v>0</v>
      </c>
      <c r="GS34" s="247">
        <f t="shared" si="71"/>
        <v>0</v>
      </c>
      <c r="GT34" s="247">
        <f t="shared" si="71"/>
        <v>0</v>
      </c>
      <c r="GU34" s="247">
        <f t="shared" si="71"/>
        <v>0</v>
      </c>
      <c r="GV34" s="247">
        <f t="shared" si="71"/>
        <v>0</v>
      </c>
      <c r="GW34" s="247">
        <f t="shared" si="71"/>
        <v>0</v>
      </c>
      <c r="GX34" s="247">
        <f t="shared" si="71"/>
        <v>0</v>
      </c>
      <c r="GY34" s="323">
        <f t="shared" si="71"/>
        <v>0</v>
      </c>
      <c r="GZ34" s="323">
        <f t="shared" si="72"/>
        <v>0</v>
      </c>
      <c r="HA34" s="323">
        <f t="shared" si="73"/>
        <v>0</v>
      </c>
      <c r="HB34" s="323">
        <f t="shared" si="74"/>
        <v>0</v>
      </c>
      <c r="HC34" s="247">
        <f t="shared" si="75"/>
        <v>0</v>
      </c>
      <c r="HD34" s="332">
        <f t="shared" si="76"/>
        <v>0</v>
      </c>
      <c r="HE34" s="224">
        <f t="shared" si="77"/>
        <v>0</v>
      </c>
      <c r="HF34" s="322">
        <f t="shared" si="77"/>
        <v>0</v>
      </c>
      <c r="HG34" s="322">
        <f t="shared" si="77"/>
        <v>0</v>
      </c>
      <c r="HH34" s="237">
        <f t="shared" si="77"/>
        <v>0</v>
      </c>
      <c r="HI34" s="237">
        <f t="shared" si="77"/>
        <v>0</v>
      </c>
      <c r="HJ34" s="237">
        <f t="shared" si="77"/>
        <v>0</v>
      </c>
      <c r="HK34" s="237">
        <f t="shared" si="77"/>
        <v>0</v>
      </c>
      <c r="HL34" s="237">
        <f t="shared" si="77"/>
        <v>0</v>
      </c>
      <c r="HM34" s="237">
        <f t="shared" si="77"/>
        <v>0</v>
      </c>
      <c r="HN34" s="237">
        <f t="shared" si="78"/>
        <v>0</v>
      </c>
      <c r="HO34" s="237">
        <f t="shared" si="78"/>
        <v>0</v>
      </c>
      <c r="HP34" s="237">
        <f t="shared" si="78"/>
        <v>0</v>
      </c>
      <c r="HQ34" s="356">
        <f t="shared" si="79"/>
        <v>0</v>
      </c>
      <c r="HR34" s="356">
        <f t="shared" si="80"/>
        <v>0</v>
      </c>
    </row>
    <row r="35" spans="2:226" ht="19.5" customHeight="1">
      <c r="B35" s="2"/>
      <c r="C35" s="23" t="s">
        <v>9</v>
      </c>
      <c r="D35" s="50">
        <f t="shared" si="30"/>
        <v>0</v>
      </c>
      <c r="E35" s="63"/>
      <c r="F35" s="63"/>
      <c r="G35" s="82"/>
      <c r="H35" s="95">
        <f t="shared" si="81"/>
        <v>0</v>
      </c>
      <c r="I35" s="95"/>
      <c r="J35" s="95"/>
      <c r="K35" s="220">
        <f t="shared" si="82"/>
        <v>0</v>
      </c>
      <c r="L35" s="220"/>
      <c r="M35" s="220"/>
      <c r="N35" s="95">
        <f t="shared" si="31"/>
        <v>0</v>
      </c>
      <c r="O35" s="95"/>
      <c r="P35" s="95"/>
      <c r="Q35" s="95">
        <f t="shared" si="32"/>
        <v>0</v>
      </c>
      <c r="R35" s="95"/>
      <c r="S35" s="95"/>
      <c r="T35" s="2"/>
      <c r="U35" s="2"/>
      <c r="V35" s="229">
        <f t="shared" si="33"/>
        <v>0</v>
      </c>
      <c r="W35" s="247">
        <f t="shared" si="33"/>
        <v>0</v>
      </c>
      <c r="X35" s="247">
        <f t="shared" si="33"/>
        <v>0</v>
      </c>
      <c r="Y35" s="247">
        <f t="shared" si="33"/>
        <v>0</v>
      </c>
      <c r="Z35" s="247">
        <f t="shared" si="33"/>
        <v>0</v>
      </c>
      <c r="AA35" s="247">
        <f t="shared" si="33"/>
        <v>0</v>
      </c>
      <c r="AB35" s="247">
        <f t="shared" si="33"/>
        <v>0</v>
      </c>
      <c r="AC35" s="247">
        <f t="shared" si="33"/>
        <v>0</v>
      </c>
      <c r="AD35" s="247">
        <f t="shared" si="33"/>
        <v>0</v>
      </c>
      <c r="AE35" s="247">
        <f t="shared" si="33"/>
        <v>0</v>
      </c>
      <c r="AF35" s="247">
        <f t="shared" si="33"/>
        <v>0</v>
      </c>
      <c r="AG35" s="247">
        <f t="shared" si="33"/>
        <v>0</v>
      </c>
      <c r="AH35" s="323">
        <f t="shared" si="83"/>
        <v>0</v>
      </c>
      <c r="AI35" s="323">
        <f t="shared" si="34"/>
        <v>0</v>
      </c>
      <c r="AJ35" s="323">
        <f t="shared" si="35"/>
        <v>0</v>
      </c>
      <c r="AK35" s="247">
        <f t="shared" si="36"/>
        <v>0</v>
      </c>
      <c r="AL35" s="332">
        <f t="shared" si="37"/>
        <v>0</v>
      </c>
      <c r="AM35" s="229">
        <f t="shared" si="38"/>
        <v>0</v>
      </c>
      <c r="AN35" s="247">
        <f t="shared" si="38"/>
        <v>0</v>
      </c>
      <c r="AO35" s="247">
        <f t="shared" si="38"/>
        <v>0</v>
      </c>
      <c r="AP35" s="247">
        <f t="shared" si="38"/>
        <v>0</v>
      </c>
      <c r="AQ35" s="247">
        <f t="shared" si="38"/>
        <v>0</v>
      </c>
      <c r="AR35" s="247">
        <f t="shared" si="38"/>
        <v>0</v>
      </c>
      <c r="AS35" s="247">
        <f t="shared" si="38"/>
        <v>0</v>
      </c>
      <c r="AT35" s="247">
        <f t="shared" si="38"/>
        <v>0</v>
      </c>
      <c r="AU35" s="247">
        <f t="shared" si="38"/>
        <v>0</v>
      </c>
      <c r="AV35" s="247">
        <f t="shared" si="38"/>
        <v>0</v>
      </c>
      <c r="AW35" s="247">
        <f t="shared" si="38"/>
        <v>0</v>
      </c>
      <c r="AX35" s="247">
        <f t="shared" si="38"/>
        <v>0</v>
      </c>
      <c r="AY35" s="323">
        <f t="shared" si="84"/>
        <v>0</v>
      </c>
      <c r="AZ35" s="323">
        <f t="shared" si="39"/>
        <v>0</v>
      </c>
      <c r="BA35" s="323">
        <f t="shared" si="40"/>
        <v>0</v>
      </c>
      <c r="BB35" s="247">
        <f t="shared" si="41"/>
        <v>0</v>
      </c>
      <c r="BC35" s="332">
        <f t="shared" si="42"/>
        <v>0</v>
      </c>
      <c r="BD35" s="229">
        <f t="shared" si="43"/>
        <v>0</v>
      </c>
      <c r="BE35" s="247">
        <f t="shared" si="43"/>
        <v>0</v>
      </c>
      <c r="BF35" s="247">
        <f t="shared" si="43"/>
        <v>0</v>
      </c>
      <c r="BG35" s="247">
        <f t="shared" si="43"/>
        <v>0</v>
      </c>
      <c r="BH35" s="247">
        <f t="shared" si="43"/>
        <v>0</v>
      </c>
      <c r="BI35" s="247">
        <f t="shared" si="43"/>
        <v>0</v>
      </c>
      <c r="BJ35" s="247">
        <f t="shared" si="43"/>
        <v>0</v>
      </c>
      <c r="BK35" s="247">
        <f t="shared" si="43"/>
        <v>0</v>
      </c>
      <c r="BL35" s="247">
        <f t="shared" si="43"/>
        <v>0</v>
      </c>
      <c r="BM35" s="247">
        <f t="shared" si="43"/>
        <v>0</v>
      </c>
      <c r="BN35" s="247">
        <f t="shared" si="43"/>
        <v>0</v>
      </c>
      <c r="BO35" s="247">
        <f t="shared" si="43"/>
        <v>0</v>
      </c>
      <c r="BP35" s="323">
        <f t="shared" si="44"/>
        <v>0</v>
      </c>
      <c r="BQ35" s="323">
        <f t="shared" si="45"/>
        <v>0</v>
      </c>
      <c r="BR35" s="323">
        <f t="shared" si="46"/>
        <v>0</v>
      </c>
      <c r="BS35" s="247">
        <f t="shared" si="47"/>
        <v>0</v>
      </c>
      <c r="BT35" s="345">
        <f t="shared" si="48"/>
        <v>0</v>
      </c>
      <c r="BU35" s="224">
        <f t="shared" si="49"/>
        <v>1</v>
      </c>
      <c r="BV35" s="237">
        <f t="shared" si="50"/>
        <v>1</v>
      </c>
      <c r="BW35" s="237">
        <f t="shared" si="50"/>
        <v>1</v>
      </c>
      <c r="BX35" s="237">
        <f t="shared" si="50"/>
        <v>1</v>
      </c>
      <c r="BY35" s="237">
        <f t="shared" si="50"/>
        <v>1</v>
      </c>
      <c r="BZ35" s="237">
        <f t="shared" si="50"/>
        <v>1</v>
      </c>
      <c r="CA35" s="237">
        <f t="shared" si="50"/>
        <v>1</v>
      </c>
      <c r="CB35" s="237">
        <f t="shared" si="50"/>
        <v>1</v>
      </c>
      <c r="CC35" s="237">
        <f t="shared" si="50"/>
        <v>1</v>
      </c>
      <c r="CD35" s="237">
        <f t="shared" si="50"/>
        <v>1</v>
      </c>
      <c r="CE35" s="237">
        <f t="shared" si="50"/>
        <v>1</v>
      </c>
      <c r="CF35" s="263">
        <f t="shared" si="50"/>
        <v>1</v>
      </c>
      <c r="CG35" s="224">
        <f t="shared" si="51"/>
        <v>0</v>
      </c>
      <c r="CH35" s="237">
        <f t="shared" si="51"/>
        <v>0</v>
      </c>
      <c r="CI35" s="237">
        <f t="shared" si="51"/>
        <v>0</v>
      </c>
      <c r="CJ35" s="237">
        <f t="shared" si="51"/>
        <v>0</v>
      </c>
      <c r="CK35" s="237">
        <f t="shared" si="51"/>
        <v>0</v>
      </c>
      <c r="CL35" s="237">
        <f t="shared" si="51"/>
        <v>0</v>
      </c>
      <c r="CM35" s="237">
        <f t="shared" si="51"/>
        <v>0</v>
      </c>
      <c r="CN35" s="237">
        <f t="shared" si="51"/>
        <v>0</v>
      </c>
      <c r="CO35" s="237">
        <f t="shared" si="51"/>
        <v>0</v>
      </c>
      <c r="CP35" s="237">
        <f t="shared" si="51"/>
        <v>0</v>
      </c>
      <c r="CQ35" s="237">
        <f t="shared" si="51"/>
        <v>0</v>
      </c>
      <c r="CR35" s="263">
        <f t="shared" si="52"/>
        <v>0</v>
      </c>
      <c r="CS35" s="224">
        <f t="shared" si="53"/>
        <v>0</v>
      </c>
      <c r="CT35" s="237">
        <f t="shared" si="53"/>
        <v>0</v>
      </c>
      <c r="CU35" s="237">
        <f t="shared" si="53"/>
        <v>0</v>
      </c>
      <c r="CV35" s="237">
        <f t="shared" si="53"/>
        <v>0</v>
      </c>
      <c r="CW35" s="237">
        <f t="shared" si="53"/>
        <v>0</v>
      </c>
      <c r="CX35" s="237">
        <f t="shared" si="53"/>
        <v>0</v>
      </c>
      <c r="CY35" s="237">
        <f t="shared" si="53"/>
        <v>0</v>
      </c>
      <c r="CZ35" s="237">
        <f t="shared" si="53"/>
        <v>0</v>
      </c>
      <c r="DA35" s="237">
        <f t="shared" si="53"/>
        <v>0</v>
      </c>
      <c r="DB35" s="237">
        <f t="shared" si="53"/>
        <v>0</v>
      </c>
      <c r="DC35" s="237">
        <f t="shared" si="53"/>
        <v>0</v>
      </c>
      <c r="DD35" s="263">
        <f t="shared" si="53"/>
        <v>0</v>
      </c>
      <c r="DE35" s="224">
        <f t="shared" si="54"/>
        <v>1</v>
      </c>
      <c r="DF35" s="237">
        <f t="shared" si="55"/>
        <v>1</v>
      </c>
      <c r="DG35" s="237">
        <f t="shared" si="55"/>
        <v>1</v>
      </c>
      <c r="DH35" s="237">
        <f t="shared" si="55"/>
        <v>1</v>
      </c>
      <c r="DI35" s="237">
        <f t="shared" si="55"/>
        <v>1</v>
      </c>
      <c r="DJ35" s="237">
        <f t="shared" si="55"/>
        <v>1</v>
      </c>
      <c r="DK35" s="237">
        <f t="shared" si="55"/>
        <v>1</v>
      </c>
      <c r="DL35" s="237">
        <f t="shared" si="55"/>
        <v>1</v>
      </c>
      <c r="DM35" s="237">
        <f t="shared" si="55"/>
        <v>1</v>
      </c>
      <c r="DN35" s="237">
        <f t="shared" si="55"/>
        <v>1</v>
      </c>
      <c r="DO35" s="237">
        <f t="shared" si="55"/>
        <v>1</v>
      </c>
      <c r="DP35" s="263">
        <f t="shared" si="55"/>
        <v>1</v>
      </c>
      <c r="DQ35" s="224">
        <f t="shared" si="56"/>
        <v>0</v>
      </c>
      <c r="DR35" s="237">
        <f t="shared" si="57"/>
        <v>0</v>
      </c>
      <c r="DS35" s="237">
        <f t="shared" si="57"/>
        <v>0</v>
      </c>
      <c r="DT35" s="237">
        <f t="shared" si="57"/>
        <v>0</v>
      </c>
      <c r="DU35" s="237">
        <f t="shared" si="57"/>
        <v>0</v>
      </c>
      <c r="DV35" s="237">
        <f t="shared" si="57"/>
        <v>0</v>
      </c>
      <c r="DW35" s="237">
        <f t="shared" si="57"/>
        <v>0</v>
      </c>
      <c r="DX35" s="237">
        <f t="shared" si="57"/>
        <v>0</v>
      </c>
      <c r="DY35" s="237">
        <f t="shared" si="57"/>
        <v>0</v>
      </c>
      <c r="DZ35" s="237">
        <f t="shared" si="57"/>
        <v>0</v>
      </c>
      <c r="EA35" s="237">
        <f t="shared" si="57"/>
        <v>0</v>
      </c>
      <c r="EB35" s="263">
        <f t="shared" si="57"/>
        <v>0</v>
      </c>
      <c r="EC35" s="224">
        <f t="shared" si="58"/>
        <v>0</v>
      </c>
      <c r="ED35" s="237">
        <f t="shared" si="58"/>
        <v>0</v>
      </c>
      <c r="EE35" s="237">
        <f t="shared" si="58"/>
        <v>0</v>
      </c>
      <c r="EF35" s="237">
        <f t="shared" si="58"/>
        <v>0</v>
      </c>
      <c r="EG35" s="237">
        <f t="shared" si="58"/>
        <v>0</v>
      </c>
      <c r="EH35" s="237">
        <f t="shared" si="58"/>
        <v>0</v>
      </c>
      <c r="EI35" s="237">
        <f t="shared" si="58"/>
        <v>0</v>
      </c>
      <c r="EJ35" s="237">
        <f t="shared" si="58"/>
        <v>0</v>
      </c>
      <c r="EK35" s="237">
        <f t="shared" si="58"/>
        <v>0</v>
      </c>
      <c r="EL35" s="237">
        <f t="shared" si="58"/>
        <v>0</v>
      </c>
      <c r="EM35" s="237">
        <f t="shared" si="58"/>
        <v>0</v>
      </c>
      <c r="EN35" s="263">
        <f t="shared" si="59"/>
        <v>0</v>
      </c>
      <c r="EO35" s="224">
        <f t="shared" si="60"/>
        <v>0</v>
      </c>
      <c r="EP35" s="237">
        <f t="shared" si="60"/>
        <v>0</v>
      </c>
      <c r="EQ35" s="237">
        <f t="shared" si="60"/>
        <v>0</v>
      </c>
      <c r="ER35" s="237">
        <f t="shared" si="60"/>
        <v>0</v>
      </c>
      <c r="ES35" s="237">
        <f t="shared" si="60"/>
        <v>0</v>
      </c>
      <c r="ET35" s="237">
        <f t="shared" si="60"/>
        <v>0</v>
      </c>
      <c r="EU35" s="237">
        <f t="shared" si="60"/>
        <v>0</v>
      </c>
      <c r="EV35" s="237">
        <f t="shared" si="60"/>
        <v>0</v>
      </c>
      <c r="EW35" s="237">
        <f t="shared" si="60"/>
        <v>0</v>
      </c>
      <c r="EX35" s="237">
        <f t="shared" si="61"/>
        <v>0</v>
      </c>
      <c r="EY35" s="237">
        <f t="shared" si="61"/>
        <v>0</v>
      </c>
      <c r="EZ35" s="263">
        <f t="shared" si="61"/>
        <v>0</v>
      </c>
      <c r="FA35" s="224">
        <f t="shared" si="62"/>
        <v>0</v>
      </c>
      <c r="FB35" s="237">
        <f t="shared" si="62"/>
        <v>0</v>
      </c>
      <c r="FC35" s="237">
        <f t="shared" si="62"/>
        <v>0</v>
      </c>
      <c r="FD35" s="237">
        <f t="shared" si="62"/>
        <v>0</v>
      </c>
      <c r="FE35" s="237">
        <f t="shared" si="62"/>
        <v>0</v>
      </c>
      <c r="FF35" s="237">
        <f t="shared" si="62"/>
        <v>0</v>
      </c>
      <c r="FG35" s="237">
        <f t="shared" si="62"/>
        <v>0</v>
      </c>
      <c r="FH35" s="237">
        <f t="shared" si="62"/>
        <v>0</v>
      </c>
      <c r="FI35" s="237">
        <f t="shared" si="62"/>
        <v>0</v>
      </c>
      <c r="FJ35" s="237">
        <f t="shared" si="63"/>
        <v>0</v>
      </c>
      <c r="FK35" s="237">
        <f t="shared" si="63"/>
        <v>0</v>
      </c>
      <c r="FL35" s="263">
        <f t="shared" si="63"/>
        <v>0</v>
      </c>
      <c r="FM35" s="356">
        <f t="shared" si="64"/>
        <v>0</v>
      </c>
      <c r="FN35" s="356">
        <f t="shared" si="65"/>
        <v>0</v>
      </c>
      <c r="FO35" s="356">
        <f t="shared" si="66"/>
        <v>0</v>
      </c>
      <c r="FP35" s="224">
        <f t="shared" si="67"/>
        <v>0</v>
      </c>
      <c r="FQ35" s="237">
        <f t="shared" si="68"/>
        <v>0</v>
      </c>
      <c r="FR35" s="237">
        <f t="shared" si="68"/>
        <v>0</v>
      </c>
      <c r="FS35" s="237">
        <f t="shared" si="68"/>
        <v>0</v>
      </c>
      <c r="FT35" s="237">
        <f t="shared" si="68"/>
        <v>0</v>
      </c>
      <c r="FU35" s="237">
        <f t="shared" si="68"/>
        <v>0</v>
      </c>
      <c r="FV35" s="237">
        <f t="shared" si="68"/>
        <v>0</v>
      </c>
      <c r="FW35" s="237">
        <f t="shared" si="68"/>
        <v>0</v>
      </c>
      <c r="FX35" s="237">
        <f t="shared" si="68"/>
        <v>0</v>
      </c>
      <c r="FY35" s="237">
        <f t="shared" si="68"/>
        <v>0</v>
      </c>
      <c r="FZ35" s="237">
        <f t="shared" si="68"/>
        <v>0</v>
      </c>
      <c r="GA35" s="263">
        <f t="shared" si="68"/>
        <v>0</v>
      </c>
      <c r="GB35" s="224">
        <f t="shared" si="69"/>
        <v>1</v>
      </c>
      <c r="GC35" s="237">
        <f t="shared" si="70"/>
        <v>1</v>
      </c>
      <c r="GD35" s="237">
        <f t="shared" si="70"/>
        <v>1</v>
      </c>
      <c r="GE35" s="237">
        <f t="shared" si="70"/>
        <v>1</v>
      </c>
      <c r="GF35" s="237">
        <f t="shared" si="70"/>
        <v>1</v>
      </c>
      <c r="GG35" s="237">
        <f t="shared" si="70"/>
        <v>1</v>
      </c>
      <c r="GH35" s="237">
        <f t="shared" si="70"/>
        <v>1</v>
      </c>
      <c r="GI35" s="237">
        <f t="shared" si="70"/>
        <v>1</v>
      </c>
      <c r="GJ35" s="237">
        <f t="shared" si="70"/>
        <v>1</v>
      </c>
      <c r="GK35" s="237">
        <f t="shared" si="70"/>
        <v>1</v>
      </c>
      <c r="GL35" s="237">
        <f t="shared" si="70"/>
        <v>1</v>
      </c>
      <c r="GM35" s="263">
        <f t="shared" si="70"/>
        <v>1</v>
      </c>
      <c r="GN35" s="364">
        <f t="shared" si="71"/>
        <v>0</v>
      </c>
      <c r="GO35" s="247">
        <f t="shared" si="71"/>
        <v>0</v>
      </c>
      <c r="GP35" s="247">
        <f t="shared" si="71"/>
        <v>0</v>
      </c>
      <c r="GQ35" s="247">
        <f t="shared" si="71"/>
        <v>0</v>
      </c>
      <c r="GR35" s="247">
        <f t="shared" si="71"/>
        <v>0</v>
      </c>
      <c r="GS35" s="247">
        <f t="shared" si="71"/>
        <v>0</v>
      </c>
      <c r="GT35" s="247">
        <f t="shared" si="71"/>
        <v>0</v>
      </c>
      <c r="GU35" s="247">
        <f t="shared" si="71"/>
        <v>0</v>
      </c>
      <c r="GV35" s="247">
        <f t="shared" si="71"/>
        <v>0</v>
      </c>
      <c r="GW35" s="247">
        <f t="shared" si="71"/>
        <v>0</v>
      </c>
      <c r="GX35" s="247">
        <f t="shared" si="71"/>
        <v>0</v>
      </c>
      <c r="GY35" s="323">
        <f t="shared" si="71"/>
        <v>0</v>
      </c>
      <c r="GZ35" s="323">
        <f t="shared" si="72"/>
        <v>0</v>
      </c>
      <c r="HA35" s="323">
        <f t="shared" si="73"/>
        <v>0</v>
      </c>
      <c r="HB35" s="323">
        <f t="shared" si="74"/>
        <v>0</v>
      </c>
      <c r="HC35" s="247">
        <f t="shared" si="75"/>
        <v>0</v>
      </c>
      <c r="HD35" s="332">
        <f t="shared" si="76"/>
        <v>0</v>
      </c>
      <c r="HE35" s="224">
        <f t="shared" si="77"/>
        <v>0</v>
      </c>
      <c r="HF35" s="322">
        <f t="shared" si="77"/>
        <v>0</v>
      </c>
      <c r="HG35" s="322">
        <f t="shared" si="77"/>
        <v>0</v>
      </c>
      <c r="HH35" s="237">
        <f t="shared" si="77"/>
        <v>0</v>
      </c>
      <c r="HI35" s="237">
        <f t="shared" si="77"/>
        <v>0</v>
      </c>
      <c r="HJ35" s="237">
        <f t="shared" si="77"/>
        <v>0</v>
      </c>
      <c r="HK35" s="237">
        <f t="shared" si="77"/>
        <v>0</v>
      </c>
      <c r="HL35" s="237">
        <f t="shared" si="77"/>
        <v>0</v>
      </c>
      <c r="HM35" s="237">
        <f t="shared" si="77"/>
        <v>0</v>
      </c>
      <c r="HN35" s="237">
        <f t="shared" si="78"/>
        <v>0</v>
      </c>
      <c r="HO35" s="237">
        <f t="shared" si="78"/>
        <v>0</v>
      </c>
      <c r="HP35" s="237">
        <f t="shared" si="78"/>
        <v>0</v>
      </c>
      <c r="HQ35" s="356">
        <f t="shared" si="79"/>
        <v>0</v>
      </c>
      <c r="HR35" s="356">
        <f t="shared" si="80"/>
        <v>0</v>
      </c>
    </row>
    <row r="36" spans="2:226" ht="19.5" customHeight="1">
      <c r="B36" s="2"/>
      <c r="C36" s="23" t="s">
        <v>11</v>
      </c>
      <c r="D36" s="50">
        <f t="shared" si="30"/>
        <v>0</v>
      </c>
      <c r="E36" s="63"/>
      <c r="F36" s="63"/>
      <c r="G36" s="82"/>
      <c r="H36" s="95">
        <f t="shared" si="81"/>
        <v>0</v>
      </c>
      <c r="I36" s="95"/>
      <c r="J36" s="95"/>
      <c r="K36" s="220">
        <f t="shared" si="82"/>
        <v>0</v>
      </c>
      <c r="L36" s="220"/>
      <c r="M36" s="220"/>
      <c r="N36" s="95">
        <f t="shared" si="31"/>
        <v>0</v>
      </c>
      <c r="O36" s="95"/>
      <c r="P36" s="95"/>
      <c r="Q36" s="95">
        <f t="shared" si="32"/>
        <v>0</v>
      </c>
      <c r="R36" s="95"/>
      <c r="S36" s="95"/>
      <c r="T36" s="2"/>
      <c r="U36" s="2"/>
      <c r="V36" s="229">
        <f t="shared" si="33"/>
        <v>0</v>
      </c>
      <c r="W36" s="247">
        <f t="shared" si="33"/>
        <v>0</v>
      </c>
      <c r="X36" s="247">
        <f t="shared" si="33"/>
        <v>0</v>
      </c>
      <c r="Y36" s="247">
        <f t="shared" si="33"/>
        <v>0</v>
      </c>
      <c r="Z36" s="247">
        <f t="shared" si="33"/>
        <v>0</v>
      </c>
      <c r="AA36" s="247">
        <f t="shared" si="33"/>
        <v>0</v>
      </c>
      <c r="AB36" s="247">
        <f t="shared" si="33"/>
        <v>0</v>
      </c>
      <c r="AC36" s="247">
        <f t="shared" si="33"/>
        <v>0</v>
      </c>
      <c r="AD36" s="247">
        <f t="shared" si="33"/>
        <v>0</v>
      </c>
      <c r="AE36" s="247">
        <f t="shared" si="33"/>
        <v>0</v>
      </c>
      <c r="AF36" s="247">
        <f t="shared" si="33"/>
        <v>0</v>
      </c>
      <c r="AG36" s="247">
        <f t="shared" si="33"/>
        <v>0</v>
      </c>
      <c r="AH36" s="323">
        <f t="shared" si="83"/>
        <v>0</v>
      </c>
      <c r="AI36" s="323">
        <f t="shared" si="34"/>
        <v>0</v>
      </c>
      <c r="AJ36" s="323">
        <f t="shared" si="35"/>
        <v>0</v>
      </c>
      <c r="AK36" s="247">
        <f t="shared" si="36"/>
        <v>0</v>
      </c>
      <c r="AL36" s="332">
        <f t="shared" si="37"/>
        <v>0</v>
      </c>
      <c r="AM36" s="229">
        <f t="shared" si="38"/>
        <v>0</v>
      </c>
      <c r="AN36" s="247">
        <f t="shared" si="38"/>
        <v>0</v>
      </c>
      <c r="AO36" s="247">
        <f t="shared" si="38"/>
        <v>0</v>
      </c>
      <c r="AP36" s="247">
        <f t="shared" si="38"/>
        <v>0</v>
      </c>
      <c r="AQ36" s="247">
        <f t="shared" si="38"/>
        <v>0</v>
      </c>
      <c r="AR36" s="247">
        <f t="shared" si="38"/>
        <v>0</v>
      </c>
      <c r="AS36" s="247">
        <f t="shared" si="38"/>
        <v>0</v>
      </c>
      <c r="AT36" s="247">
        <f t="shared" si="38"/>
        <v>0</v>
      </c>
      <c r="AU36" s="247">
        <f t="shared" si="38"/>
        <v>0</v>
      </c>
      <c r="AV36" s="247">
        <f t="shared" si="38"/>
        <v>0</v>
      </c>
      <c r="AW36" s="247">
        <f t="shared" si="38"/>
        <v>0</v>
      </c>
      <c r="AX36" s="247">
        <f t="shared" si="38"/>
        <v>0</v>
      </c>
      <c r="AY36" s="323">
        <f t="shared" si="84"/>
        <v>0</v>
      </c>
      <c r="AZ36" s="323">
        <f t="shared" si="39"/>
        <v>0</v>
      </c>
      <c r="BA36" s="323">
        <f t="shared" si="40"/>
        <v>0</v>
      </c>
      <c r="BB36" s="247">
        <f t="shared" si="41"/>
        <v>0</v>
      </c>
      <c r="BC36" s="332">
        <f t="shared" si="42"/>
        <v>0</v>
      </c>
      <c r="BD36" s="229">
        <f t="shared" si="43"/>
        <v>0</v>
      </c>
      <c r="BE36" s="247">
        <f t="shared" si="43"/>
        <v>0</v>
      </c>
      <c r="BF36" s="247">
        <f t="shared" si="43"/>
        <v>0</v>
      </c>
      <c r="BG36" s="247">
        <f t="shared" si="43"/>
        <v>0</v>
      </c>
      <c r="BH36" s="247">
        <f t="shared" si="43"/>
        <v>0</v>
      </c>
      <c r="BI36" s="247">
        <f t="shared" si="43"/>
        <v>0</v>
      </c>
      <c r="BJ36" s="247">
        <f t="shared" si="43"/>
        <v>0</v>
      </c>
      <c r="BK36" s="247">
        <f t="shared" si="43"/>
        <v>0</v>
      </c>
      <c r="BL36" s="247">
        <f t="shared" si="43"/>
        <v>0</v>
      </c>
      <c r="BM36" s="247">
        <f t="shared" si="43"/>
        <v>0</v>
      </c>
      <c r="BN36" s="247">
        <f t="shared" si="43"/>
        <v>0</v>
      </c>
      <c r="BO36" s="247">
        <f t="shared" si="43"/>
        <v>0</v>
      </c>
      <c r="BP36" s="323">
        <f t="shared" si="44"/>
        <v>0</v>
      </c>
      <c r="BQ36" s="323">
        <f t="shared" si="45"/>
        <v>0</v>
      </c>
      <c r="BR36" s="323">
        <f t="shared" si="46"/>
        <v>0</v>
      </c>
      <c r="BS36" s="247">
        <f t="shared" si="47"/>
        <v>0</v>
      </c>
      <c r="BT36" s="345">
        <f t="shared" si="48"/>
        <v>0</v>
      </c>
      <c r="BU36" s="224">
        <f t="shared" si="49"/>
        <v>1</v>
      </c>
      <c r="BV36" s="237">
        <f t="shared" si="50"/>
        <v>1</v>
      </c>
      <c r="BW36" s="237">
        <f t="shared" si="50"/>
        <v>1</v>
      </c>
      <c r="BX36" s="237">
        <f t="shared" si="50"/>
        <v>1</v>
      </c>
      <c r="BY36" s="237">
        <f t="shared" si="50"/>
        <v>1</v>
      </c>
      <c r="BZ36" s="237">
        <f t="shared" si="50"/>
        <v>1</v>
      </c>
      <c r="CA36" s="237">
        <f t="shared" si="50"/>
        <v>1</v>
      </c>
      <c r="CB36" s="237">
        <f t="shared" si="50"/>
        <v>1</v>
      </c>
      <c r="CC36" s="237">
        <f t="shared" si="50"/>
        <v>1</v>
      </c>
      <c r="CD36" s="237">
        <f t="shared" si="50"/>
        <v>1</v>
      </c>
      <c r="CE36" s="237">
        <f t="shared" si="50"/>
        <v>1</v>
      </c>
      <c r="CF36" s="263">
        <f t="shared" si="50"/>
        <v>1</v>
      </c>
      <c r="CG36" s="224">
        <f t="shared" si="51"/>
        <v>0</v>
      </c>
      <c r="CH36" s="237">
        <f t="shared" si="51"/>
        <v>0</v>
      </c>
      <c r="CI36" s="237">
        <f t="shared" si="51"/>
        <v>0</v>
      </c>
      <c r="CJ36" s="237">
        <f t="shared" si="51"/>
        <v>0</v>
      </c>
      <c r="CK36" s="237">
        <f t="shared" si="51"/>
        <v>0</v>
      </c>
      <c r="CL36" s="237">
        <f t="shared" si="51"/>
        <v>0</v>
      </c>
      <c r="CM36" s="237">
        <f t="shared" si="51"/>
        <v>0</v>
      </c>
      <c r="CN36" s="237">
        <f t="shared" si="51"/>
        <v>0</v>
      </c>
      <c r="CO36" s="237">
        <f t="shared" si="51"/>
        <v>0</v>
      </c>
      <c r="CP36" s="237">
        <f t="shared" si="51"/>
        <v>0</v>
      </c>
      <c r="CQ36" s="237">
        <f t="shared" si="51"/>
        <v>0</v>
      </c>
      <c r="CR36" s="263">
        <f t="shared" si="52"/>
        <v>0</v>
      </c>
      <c r="CS36" s="224">
        <f t="shared" si="53"/>
        <v>0</v>
      </c>
      <c r="CT36" s="237">
        <f t="shared" si="53"/>
        <v>0</v>
      </c>
      <c r="CU36" s="237">
        <f t="shared" si="53"/>
        <v>0</v>
      </c>
      <c r="CV36" s="237">
        <f t="shared" si="53"/>
        <v>0</v>
      </c>
      <c r="CW36" s="237">
        <f t="shared" si="53"/>
        <v>0</v>
      </c>
      <c r="CX36" s="237">
        <f t="shared" si="53"/>
        <v>0</v>
      </c>
      <c r="CY36" s="237">
        <f t="shared" si="53"/>
        <v>0</v>
      </c>
      <c r="CZ36" s="237">
        <f t="shared" si="53"/>
        <v>0</v>
      </c>
      <c r="DA36" s="237">
        <f t="shared" si="53"/>
        <v>0</v>
      </c>
      <c r="DB36" s="237">
        <f t="shared" si="53"/>
        <v>0</v>
      </c>
      <c r="DC36" s="237">
        <f t="shared" si="53"/>
        <v>0</v>
      </c>
      <c r="DD36" s="263">
        <f t="shared" si="53"/>
        <v>0</v>
      </c>
      <c r="DE36" s="224">
        <f t="shared" si="54"/>
        <v>1</v>
      </c>
      <c r="DF36" s="237">
        <f t="shared" si="55"/>
        <v>1</v>
      </c>
      <c r="DG36" s="237">
        <f t="shared" si="55"/>
        <v>1</v>
      </c>
      <c r="DH36" s="237">
        <f t="shared" si="55"/>
        <v>1</v>
      </c>
      <c r="DI36" s="237">
        <f t="shared" si="55"/>
        <v>1</v>
      </c>
      <c r="DJ36" s="237">
        <f t="shared" si="55"/>
        <v>1</v>
      </c>
      <c r="DK36" s="237">
        <f t="shared" si="55"/>
        <v>1</v>
      </c>
      <c r="DL36" s="237">
        <f t="shared" si="55"/>
        <v>1</v>
      </c>
      <c r="DM36" s="237">
        <f t="shared" si="55"/>
        <v>1</v>
      </c>
      <c r="DN36" s="237">
        <f t="shared" si="55"/>
        <v>1</v>
      </c>
      <c r="DO36" s="237">
        <f t="shared" si="55"/>
        <v>1</v>
      </c>
      <c r="DP36" s="263">
        <f t="shared" si="55"/>
        <v>1</v>
      </c>
      <c r="DQ36" s="224">
        <f t="shared" si="56"/>
        <v>0</v>
      </c>
      <c r="DR36" s="237">
        <f t="shared" si="57"/>
        <v>0</v>
      </c>
      <c r="DS36" s="237">
        <f t="shared" si="57"/>
        <v>0</v>
      </c>
      <c r="DT36" s="237">
        <f t="shared" si="57"/>
        <v>0</v>
      </c>
      <c r="DU36" s="237">
        <f t="shared" si="57"/>
        <v>0</v>
      </c>
      <c r="DV36" s="237">
        <f t="shared" si="57"/>
        <v>0</v>
      </c>
      <c r="DW36" s="237">
        <f t="shared" si="57"/>
        <v>0</v>
      </c>
      <c r="DX36" s="237">
        <f t="shared" si="57"/>
        <v>0</v>
      </c>
      <c r="DY36" s="237">
        <f t="shared" si="57"/>
        <v>0</v>
      </c>
      <c r="DZ36" s="237">
        <f t="shared" si="57"/>
        <v>0</v>
      </c>
      <c r="EA36" s="237">
        <f t="shared" si="57"/>
        <v>0</v>
      </c>
      <c r="EB36" s="263">
        <f t="shared" si="57"/>
        <v>0</v>
      </c>
      <c r="EC36" s="224">
        <f t="shared" si="58"/>
        <v>0</v>
      </c>
      <c r="ED36" s="237">
        <f t="shared" si="58"/>
        <v>0</v>
      </c>
      <c r="EE36" s="237">
        <f t="shared" si="58"/>
        <v>0</v>
      </c>
      <c r="EF36" s="237">
        <f t="shared" si="58"/>
        <v>0</v>
      </c>
      <c r="EG36" s="237">
        <f t="shared" si="58"/>
        <v>0</v>
      </c>
      <c r="EH36" s="237">
        <f t="shared" si="58"/>
        <v>0</v>
      </c>
      <c r="EI36" s="237">
        <f t="shared" si="58"/>
        <v>0</v>
      </c>
      <c r="EJ36" s="237">
        <f t="shared" si="58"/>
        <v>0</v>
      </c>
      <c r="EK36" s="237">
        <f t="shared" si="58"/>
        <v>0</v>
      </c>
      <c r="EL36" s="237">
        <f t="shared" si="58"/>
        <v>0</v>
      </c>
      <c r="EM36" s="237">
        <f t="shared" si="58"/>
        <v>0</v>
      </c>
      <c r="EN36" s="263">
        <f t="shared" si="59"/>
        <v>0</v>
      </c>
      <c r="EO36" s="224">
        <f t="shared" si="60"/>
        <v>0</v>
      </c>
      <c r="EP36" s="237">
        <f t="shared" si="60"/>
        <v>0</v>
      </c>
      <c r="EQ36" s="237">
        <f t="shared" si="60"/>
        <v>0</v>
      </c>
      <c r="ER36" s="237">
        <f t="shared" si="60"/>
        <v>0</v>
      </c>
      <c r="ES36" s="237">
        <f t="shared" si="60"/>
        <v>0</v>
      </c>
      <c r="ET36" s="237">
        <f t="shared" si="60"/>
        <v>0</v>
      </c>
      <c r="EU36" s="237">
        <f t="shared" si="60"/>
        <v>0</v>
      </c>
      <c r="EV36" s="237">
        <f t="shared" si="60"/>
        <v>0</v>
      </c>
      <c r="EW36" s="237">
        <f t="shared" si="60"/>
        <v>0</v>
      </c>
      <c r="EX36" s="237">
        <f t="shared" si="61"/>
        <v>0</v>
      </c>
      <c r="EY36" s="237">
        <f t="shared" si="61"/>
        <v>0</v>
      </c>
      <c r="EZ36" s="263">
        <f t="shared" si="61"/>
        <v>0</v>
      </c>
      <c r="FA36" s="224">
        <f t="shared" si="62"/>
        <v>0</v>
      </c>
      <c r="FB36" s="237">
        <f t="shared" si="62"/>
        <v>0</v>
      </c>
      <c r="FC36" s="237">
        <f t="shared" si="62"/>
        <v>0</v>
      </c>
      <c r="FD36" s="237">
        <f t="shared" si="62"/>
        <v>0</v>
      </c>
      <c r="FE36" s="237">
        <f t="shared" si="62"/>
        <v>0</v>
      </c>
      <c r="FF36" s="237">
        <f t="shared" si="62"/>
        <v>0</v>
      </c>
      <c r="FG36" s="237">
        <f t="shared" si="62"/>
        <v>0</v>
      </c>
      <c r="FH36" s="237">
        <f t="shared" si="62"/>
        <v>0</v>
      </c>
      <c r="FI36" s="237">
        <f t="shared" si="62"/>
        <v>0</v>
      </c>
      <c r="FJ36" s="237">
        <f t="shared" si="63"/>
        <v>0</v>
      </c>
      <c r="FK36" s="237">
        <f t="shared" si="63"/>
        <v>0</v>
      </c>
      <c r="FL36" s="263">
        <f t="shared" si="63"/>
        <v>0</v>
      </c>
      <c r="FM36" s="356">
        <f t="shared" si="64"/>
        <v>0</v>
      </c>
      <c r="FN36" s="356">
        <f t="shared" si="65"/>
        <v>0</v>
      </c>
      <c r="FO36" s="356">
        <f t="shared" si="66"/>
        <v>0</v>
      </c>
      <c r="FP36" s="224">
        <f t="shared" si="67"/>
        <v>0</v>
      </c>
      <c r="FQ36" s="237">
        <f t="shared" si="68"/>
        <v>0</v>
      </c>
      <c r="FR36" s="237">
        <f t="shared" si="68"/>
        <v>0</v>
      </c>
      <c r="FS36" s="237">
        <f t="shared" si="68"/>
        <v>0</v>
      </c>
      <c r="FT36" s="237">
        <f t="shared" si="68"/>
        <v>0</v>
      </c>
      <c r="FU36" s="237">
        <f t="shared" si="68"/>
        <v>0</v>
      </c>
      <c r="FV36" s="237">
        <f t="shared" si="68"/>
        <v>0</v>
      </c>
      <c r="FW36" s="237">
        <f t="shared" si="68"/>
        <v>0</v>
      </c>
      <c r="FX36" s="237">
        <f t="shared" si="68"/>
        <v>0</v>
      </c>
      <c r="FY36" s="237">
        <f t="shared" si="68"/>
        <v>0</v>
      </c>
      <c r="FZ36" s="237">
        <f t="shared" si="68"/>
        <v>0</v>
      </c>
      <c r="GA36" s="263">
        <f t="shared" si="68"/>
        <v>0</v>
      </c>
      <c r="GB36" s="224">
        <f t="shared" si="69"/>
        <v>1</v>
      </c>
      <c r="GC36" s="237">
        <f t="shared" si="70"/>
        <v>1</v>
      </c>
      <c r="GD36" s="237">
        <f t="shared" si="70"/>
        <v>1</v>
      </c>
      <c r="GE36" s="237">
        <f t="shared" si="70"/>
        <v>1</v>
      </c>
      <c r="GF36" s="237">
        <f t="shared" si="70"/>
        <v>1</v>
      </c>
      <c r="GG36" s="237">
        <f t="shared" si="70"/>
        <v>1</v>
      </c>
      <c r="GH36" s="237">
        <f t="shared" si="70"/>
        <v>1</v>
      </c>
      <c r="GI36" s="237">
        <f t="shared" si="70"/>
        <v>1</v>
      </c>
      <c r="GJ36" s="237">
        <f t="shared" si="70"/>
        <v>1</v>
      </c>
      <c r="GK36" s="237">
        <f t="shared" si="70"/>
        <v>1</v>
      </c>
      <c r="GL36" s="237">
        <f t="shared" si="70"/>
        <v>1</v>
      </c>
      <c r="GM36" s="263">
        <f t="shared" si="70"/>
        <v>1</v>
      </c>
      <c r="GN36" s="364">
        <f t="shared" si="71"/>
        <v>0</v>
      </c>
      <c r="GO36" s="247">
        <f t="shared" si="71"/>
        <v>0</v>
      </c>
      <c r="GP36" s="247">
        <f t="shared" si="71"/>
        <v>0</v>
      </c>
      <c r="GQ36" s="247">
        <f t="shared" si="71"/>
        <v>0</v>
      </c>
      <c r="GR36" s="247">
        <f t="shared" si="71"/>
        <v>0</v>
      </c>
      <c r="GS36" s="247">
        <f t="shared" si="71"/>
        <v>0</v>
      </c>
      <c r="GT36" s="247">
        <f t="shared" si="71"/>
        <v>0</v>
      </c>
      <c r="GU36" s="247">
        <f t="shared" si="71"/>
        <v>0</v>
      </c>
      <c r="GV36" s="247">
        <f t="shared" si="71"/>
        <v>0</v>
      </c>
      <c r="GW36" s="247">
        <f t="shared" si="71"/>
        <v>0</v>
      </c>
      <c r="GX36" s="247">
        <f t="shared" si="71"/>
        <v>0</v>
      </c>
      <c r="GY36" s="323">
        <f t="shared" si="71"/>
        <v>0</v>
      </c>
      <c r="GZ36" s="323">
        <f t="shared" si="72"/>
        <v>0</v>
      </c>
      <c r="HA36" s="323">
        <f t="shared" si="73"/>
        <v>0</v>
      </c>
      <c r="HB36" s="323">
        <f t="shared" si="74"/>
        <v>0</v>
      </c>
      <c r="HC36" s="247">
        <f t="shared" si="75"/>
        <v>0</v>
      </c>
      <c r="HD36" s="332">
        <f t="shared" si="76"/>
        <v>0</v>
      </c>
      <c r="HE36" s="224">
        <f t="shared" si="77"/>
        <v>0</v>
      </c>
      <c r="HF36" s="322">
        <f t="shared" si="77"/>
        <v>0</v>
      </c>
      <c r="HG36" s="322">
        <f t="shared" si="77"/>
        <v>0</v>
      </c>
      <c r="HH36" s="237">
        <f t="shared" si="77"/>
        <v>0</v>
      </c>
      <c r="HI36" s="237">
        <f t="shared" si="77"/>
        <v>0</v>
      </c>
      <c r="HJ36" s="237">
        <f t="shared" si="77"/>
        <v>0</v>
      </c>
      <c r="HK36" s="237">
        <f t="shared" si="77"/>
        <v>0</v>
      </c>
      <c r="HL36" s="237">
        <f t="shared" si="77"/>
        <v>0</v>
      </c>
      <c r="HM36" s="237">
        <f t="shared" si="77"/>
        <v>0</v>
      </c>
      <c r="HN36" s="237">
        <f t="shared" si="78"/>
        <v>0</v>
      </c>
      <c r="HO36" s="237">
        <f t="shared" si="78"/>
        <v>0</v>
      </c>
      <c r="HP36" s="237">
        <f t="shared" si="78"/>
        <v>0</v>
      </c>
      <c r="HQ36" s="356">
        <f t="shared" si="79"/>
        <v>0</v>
      </c>
      <c r="HR36" s="356">
        <f t="shared" si="80"/>
        <v>0</v>
      </c>
    </row>
    <row r="37" spans="2:226" ht="19.5" customHeight="1">
      <c r="B37" s="2"/>
      <c r="C37" s="23" t="s">
        <v>12</v>
      </c>
      <c r="D37" s="50">
        <f t="shared" si="30"/>
        <v>0</v>
      </c>
      <c r="E37" s="63"/>
      <c r="F37" s="63"/>
      <c r="G37" s="82"/>
      <c r="H37" s="95">
        <f t="shared" si="81"/>
        <v>0</v>
      </c>
      <c r="I37" s="95"/>
      <c r="J37" s="95"/>
      <c r="K37" s="220">
        <f t="shared" si="82"/>
        <v>0</v>
      </c>
      <c r="L37" s="220"/>
      <c r="M37" s="220"/>
      <c r="N37" s="95">
        <f t="shared" si="31"/>
        <v>0</v>
      </c>
      <c r="O37" s="95"/>
      <c r="P37" s="95"/>
      <c r="Q37" s="95">
        <f t="shared" si="32"/>
        <v>0</v>
      </c>
      <c r="R37" s="95"/>
      <c r="S37" s="95"/>
      <c r="T37" s="2"/>
      <c r="U37" s="2"/>
      <c r="V37" s="229">
        <f t="shared" si="33"/>
        <v>0</v>
      </c>
      <c r="W37" s="247">
        <f t="shared" si="33"/>
        <v>0</v>
      </c>
      <c r="X37" s="247">
        <f t="shared" si="33"/>
        <v>0</v>
      </c>
      <c r="Y37" s="247">
        <f t="shared" si="33"/>
        <v>0</v>
      </c>
      <c r="Z37" s="247">
        <f t="shared" si="33"/>
        <v>0</v>
      </c>
      <c r="AA37" s="247">
        <f t="shared" si="33"/>
        <v>0</v>
      </c>
      <c r="AB37" s="247">
        <f t="shared" si="33"/>
        <v>0</v>
      </c>
      <c r="AC37" s="247">
        <f t="shared" si="33"/>
        <v>0</v>
      </c>
      <c r="AD37" s="247">
        <f t="shared" si="33"/>
        <v>0</v>
      </c>
      <c r="AE37" s="247">
        <f t="shared" si="33"/>
        <v>0</v>
      </c>
      <c r="AF37" s="247">
        <f t="shared" si="33"/>
        <v>0</v>
      </c>
      <c r="AG37" s="247">
        <f t="shared" si="33"/>
        <v>0</v>
      </c>
      <c r="AH37" s="323">
        <f t="shared" si="83"/>
        <v>0</v>
      </c>
      <c r="AI37" s="323">
        <f t="shared" si="34"/>
        <v>0</v>
      </c>
      <c r="AJ37" s="323">
        <f t="shared" si="35"/>
        <v>0</v>
      </c>
      <c r="AK37" s="247">
        <f t="shared" si="36"/>
        <v>0</v>
      </c>
      <c r="AL37" s="332">
        <f t="shared" si="37"/>
        <v>0</v>
      </c>
      <c r="AM37" s="229">
        <f t="shared" si="38"/>
        <v>0</v>
      </c>
      <c r="AN37" s="247">
        <f t="shared" si="38"/>
        <v>0</v>
      </c>
      <c r="AO37" s="247">
        <f t="shared" si="38"/>
        <v>0</v>
      </c>
      <c r="AP37" s="247">
        <f t="shared" si="38"/>
        <v>0</v>
      </c>
      <c r="AQ37" s="247">
        <f t="shared" si="38"/>
        <v>0</v>
      </c>
      <c r="AR37" s="247">
        <f t="shared" si="38"/>
        <v>0</v>
      </c>
      <c r="AS37" s="247">
        <f t="shared" si="38"/>
        <v>0</v>
      </c>
      <c r="AT37" s="247">
        <f t="shared" si="38"/>
        <v>0</v>
      </c>
      <c r="AU37" s="247">
        <f t="shared" si="38"/>
        <v>0</v>
      </c>
      <c r="AV37" s="247">
        <f t="shared" si="38"/>
        <v>0</v>
      </c>
      <c r="AW37" s="247">
        <f t="shared" si="38"/>
        <v>0</v>
      </c>
      <c r="AX37" s="247">
        <f t="shared" si="38"/>
        <v>0</v>
      </c>
      <c r="AY37" s="323">
        <f t="shared" si="84"/>
        <v>0</v>
      </c>
      <c r="AZ37" s="323">
        <f t="shared" si="39"/>
        <v>0</v>
      </c>
      <c r="BA37" s="323">
        <f t="shared" si="40"/>
        <v>0</v>
      </c>
      <c r="BB37" s="247">
        <f t="shared" si="41"/>
        <v>0</v>
      </c>
      <c r="BC37" s="332">
        <f t="shared" si="42"/>
        <v>0</v>
      </c>
      <c r="BD37" s="229">
        <f t="shared" si="43"/>
        <v>0</v>
      </c>
      <c r="BE37" s="247">
        <f t="shared" si="43"/>
        <v>0</v>
      </c>
      <c r="BF37" s="247">
        <f t="shared" si="43"/>
        <v>0</v>
      </c>
      <c r="BG37" s="247">
        <f t="shared" si="43"/>
        <v>0</v>
      </c>
      <c r="BH37" s="247">
        <f t="shared" si="43"/>
        <v>0</v>
      </c>
      <c r="BI37" s="247">
        <f t="shared" si="43"/>
        <v>0</v>
      </c>
      <c r="BJ37" s="247">
        <f t="shared" si="43"/>
        <v>0</v>
      </c>
      <c r="BK37" s="247">
        <f t="shared" si="43"/>
        <v>0</v>
      </c>
      <c r="BL37" s="247">
        <f t="shared" si="43"/>
        <v>0</v>
      </c>
      <c r="BM37" s="247">
        <f t="shared" si="43"/>
        <v>0</v>
      </c>
      <c r="BN37" s="247">
        <f t="shared" si="43"/>
        <v>0</v>
      </c>
      <c r="BO37" s="247">
        <f t="shared" si="43"/>
        <v>0</v>
      </c>
      <c r="BP37" s="323">
        <f t="shared" si="44"/>
        <v>0</v>
      </c>
      <c r="BQ37" s="323">
        <f t="shared" si="45"/>
        <v>0</v>
      </c>
      <c r="BR37" s="323">
        <f t="shared" si="46"/>
        <v>0</v>
      </c>
      <c r="BS37" s="247">
        <f t="shared" si="47"/>
        <v>0</v>
      </c>
      <c r="BT37" s="345">
        <f t="shared" si="48"/>
        <v>0</v>
      </c>
      <c r="BU37" s="224">
        <f t="shared" si="49"/>
        <v>1</v>
      </c>
      <c r="BV37" s="237">
        <f t="shared" si="50"/>
        <v>1</v>
      </c>
      <c r="BW37" s="237">
        <f t="shared" si="50"/>
        <v>1</v>
      </c>
      <c r="BX37" s="237">
        <f t="shared" si="50"/>
        <v>1</v>
      </c>
      <c r="BY37" s="237">
        <f t="shared" si="50"/>
        <v>1</v>
      </c>
      <c r="BZ37" s="237">
        <f t="shared" si="50"/>
        <v>1</v>
      </c>
      <c r="CA37" s="237">
        <f t="shared" si="50"/>
        <v>1</v>
      </c>
      <c r="CB37" s="237">
        <f t="shared" si="50"/>
        <v>1</v>
      </c>
      <c r="CC37" s="237">
        <f t="shared" si="50"/>
        <v>1</v>
      </c>
      <c r="CD37" s="237">
        <f t="shared" si="50"/>
        <v>1</v>
      </c>
      <c r="CE37" s="237">
        <f t="shared" si="50"/>
        <v>1</v>
      </c>
      <c r="CF37" s="263">
        <f t="shared" si="50"/>
        <v>1</v>
      </c>
      <c r="CG37" s="224">
        <f t="shared" si="51"/>
        <v>0</v>
      </c>
      <c r="CH37" s="237">
        <f t="shared" si="51"/>
        <v>0</v>
      </c>
      <c r="CI37" s="237">
        <f t="shared" si="51"/>
        <v>0</v>
      </c>
      <c r="CJ37" s="237">
        <f t="shared" si="51"/>
        <v>0</v>
      </c>
      <c r="CK37" s="237">
        <f t="shared" si="51"/>
        <v>0</v>
      </c>
      <c r="CL37" s="237">
        <f t="shared" si="51"/>
        <v>0</v>
      </c>
      <c r="CM37" s="237">
        <f t="shared" si="51"/>
        <v>0</v>
      </c>
      <c r="CN37" s="237">
        <f t="shared" si="51"/>
        <v>0</v>
      </c>
      <c r="CO37" s="237">
        <f t="shared" si="51"/>
        <v>0</v>
      </c>
      <c r="CP37" s="237">
        <f t="shared" si="51"/>
        <v>0</v>
      </c>
      <c r="CQ37" s="237">
        <f t="shared" si="51"/>
        <v>0</v>
      </c>
      <c r="CR37" s="263">
        <f t="shared" si="52"/>
        <v>0</v>
      </c>
      <c r="CS37" s="224">
        <f t="shared" si="53"/>
        <v>0</v>
      </c>
      <c r="CT37" s="237">
        <f t="shared" si="53"/>
        <v>0</v>
      </c>
      <c r="CU37" s="237">
        <f t="shared" si="53"/>
        <v>0</v>
      </c>
      <c r="CV37" s="237">
        <f t="shared" si="53"/>
        <v>0</v>
      </c>
      <c r="CW37" s="237">
        <f t="shared" si="53"/>
        <v>0</v>
      </c>
      <c r="CX37" s="237">
        <f t="shared" si="53"/>
        <v>0</v>
      </c>
      <c r="CY37" s="237">
        <f t="shared" si="53"/>
        <v>0</v>
      </c>
      <c r="CZ37" s="237">
        <f t="shared" si="53"/>
        <v>0</v>
      </c>
      <c r="DA37" s="237">
        <f t="shared" si="53"/>
        <v>0</v>
      </c>
      <c r="DB37" s="237">
        <f t="shared" si="53"/>
        <v>0</v>
      </c>
      <c r="DC37" s="237">
        <f t="shared" si="53"/>
        <v>0</v>
      </c>
      <c r="DD37" s="263">
        <f t="shared" si="53"/>
        <v>0</v>
      </c>
      <c r="DE37" s="224">
        <f t="shared" si="54"/>
        <v>1</v>
      </c>
      <c r="DF37" s="237">
        <f t="shared" si="55"/>
        <v>1</v>
      </c>
      <c r="DG37" s="237">
        <f t="shared" si="55"/>
        <v>1</v>
      </c>
      <c r="DH37" s="237">
        <f t="shared" si="55"/>
        <v>1</v>
      </c>
      <c r="DI37" s="237">
        <f t="shared" si="55"/>
        <v>1</v>
      </c>
      <c r="DJ37" s="237">
        <f t="shared" si="55"/>
        <v>1</v>
      </c>
      <c r="DK37" s="237">
        <f t="shared" si="55"/>
        <v>1</v>
      </c>
      <c r="DL37" s="237">
        <f t="shared" si="55"/>
        <v>1</v>
      </c>
      <c r="DM37" s="237">
        <f t="shared" si="55"/>
        <v>1</v>
      </c>
      <c r="DN37" s="237">
        <f t="shared" si="55"/>
        <v>1</v>
      </c>
      <c r="DO37" s="237">
        <f t="shared" si="55"/>
        <v>1</v>
      </c>
      <c r="DP37" s="263">
        <f t="shared" si="55"/>
        <v>1</v>
      </c>
      <c r="DQ37" s="224">
        <f t="shared" si="56"/>
        <v>0</v>
      </c>
      <c r="DR37" s="237">
        <f t="shared" si="57"/>
        <v>0</v>
      </c>
      <c r="DS37" s="237">
        <f t="shared" si="57"/>
        <v>0</v>
      </c>
      <c r="DT37" s="237">
        <f t="shared" si="57"/>
        <v>0</v>
      </c>
      <c r="DU37" s="237">
        <f t="shared" si="57"/>
        <v>0</v>
      </c>
      <c r="DV37" s="237">
        <f t="shared" si="57"/>
        <v>0</v>
      </c>
      <c r="DW37" s="237">
        <f t="shared" si="57"/>
        <v>0</v>
      </c>
      <c r="DX37" s="237">
        <f t="shared" si="57"/>
        <v>0</v>
      </c>
      <c r="DY37" s="237">
        <f t="shared" si="57"/>
        <v>0</v>
      </c>
      <c r="DZ37" s="237">
        <f t="shared" si="57"/>
        <v>0</v>
      </c>
      <c r="EA37" s="237">
        <f t="shared" si="57"/>
        <v>0</v>
      </c>
      <c r="EB37" s="263">
        <f t="shared" si="57"/>
        <v>0</v>
      </c>
      <c r="EC37" s="224">
        <f t="shared" si="58"/>
        <v>0</v>
      </c>
      <c r="ED37" s="237">
        <f t="shared" si="58"/>
        <v>0</v>
      </c>
      <c r="EE37" s="237">
        <f t="shared" si="58"/>
        <v>0</v>
      </c>
      <c r="EF37" s="237">
        <f t="shared" si="58"/>
        <v>0</v>
      </c>
      <c r="EG37" s="237">
        <f t="shared" si="58"/>
        <v>0</v>
      </c>
      <c r="EH37" s="237">
        <f t="shared" si="58"/>
        <v>0</v>
      </c>
      <c r="EI37" s="237">
        <f t="shared" si="58"/>
        <v>0</v>
      </c>
      <c r="EJ37" s="237">
        <f t="shared" si="58"/>
        <v>0</v>
      </c>
      <c r="EK37" s="237">
        <f t="shared" si="58"/>
        <v>0</v>
      </c>
      <c r="EL37" s="237">
        <f t="shared" si="58"/>
        <v>0</v>
      </c>
      <c r="EM37" s="237">
        <f t="shared" si="58"/>
        <v>0</v>
      </c>
      <c r="EN37" s="263">
        <f t="shared" si="59"/>
        <v>0</v>
      </c>
      <c r="EO37" s="224">
        <f t="shared" si="60"/>
        <v>0</v>
      </c>
      <c r="EP37" s="237">
        <f t="shared" si="60"/>
        <v>0</v>
      </c>
      <c r="EQ37" s="237">
        <f t="shared" si="60"/>
        <v>0</v>
      </c>
      <c r="ER37" s="237">
        <f t="shared" si="60"/>
        <v>0</v>
      </c>
      <c r="ES37" s="237">
        <f t="shared" si="60"/>
        <v>0</v>
      </c>
      <c r="ET37" s="237">
        <f t="shared" si="60"/>
        <v>0</v>
      </c>
      <c r="EU37" s="237">
        <f t="shared" si="60"/>
        <v>0</v>
      </c>
      <c r="EV37" s="237">
        <f t="shared" si="60"/>
        <v>0</v>
      </c>
      <c r="EW37" s="237">
        <f t="shared" si="60"/>
        <v>0</v>
      </c>
      <c r="EX37" s="237">
        <f t="shared" si="61"/>
        <v>0</v>
      </c>
      <c r="EY37" s="237">
        <f t="shared" si="61"/>
        <v>0</v>
      </c>
      <c r="EZ37" s="263">
        <f t="shared" si="61"/>
        <v>0</v>
      </c>
      <c r="FA37" s="224">
        <f t="shared" si="62"/>
        <v>0</v>
      </c>
      <c r="FB37" s="237">
        <f t="shared" si="62"/>
        <v>0</v>
      </c>
      <c r="FC37" s="237">
        <f t="shared" si="62"/>
        <v>0</v>
      </c>
      <c r="FD37" s="237">
        <f t="shared" si="62"/>
        <v>0</v>
      </c>
      <c r="FE37" s="237">
        <f t="shared" si="62"/>
        <v>0</v>
      </c>
      <c r="FF37" s="237">
        <f t="shared" si="62"/>
        <v>0</v>
      </c>
      <c r="FG37" s="237">
        <f t="shared" si="62"/>
        <v>0</v>
      </c>
      <c r="FH37" s="237">
        <f t="shared" si="62"/>
        <v>0</v>
      </c>
      <c r="FI37" s="237">
        <f t="shared" si="62"/>
        <v>0</v>
      </c>
      <c r="FJ37" s="237">
        <f t="shared" si="63"/>
        <v>0</v>
      </c>
      <c r="FK37" s="237">
        <f t="shared" si="63"/>
        <v>0</v>
      </c>
      <c r="FL37" s="263">
        <f t="shared" si="63"/>
        <v>0</v>
      </c>
      <c r="FM37" s="356">
        <f t="shared" si="64"/>
        <v>0</v>
      </c>
      <c r="FN37" s="356">
        <f t="shared" si="65"/>
        <v>0</v>
      </c>
      <c r="FO37" s="356">
        <f t="shared" si="66"/>
        <v>0</v>
      </c>
      <c r="FP37" s="224">
        <f t="shared" si="67"/>
        <v>0</v>
      </c>
      <c r="FQ37" s="237">
        <f t="shared" si="68"/>
        <v>0</v>
      </c>
      <c r="FR37" s="237">
        <f t="shared" si="68"/>
        <v>0</v>
      </c>
      <c r="FS37" s="237">
        <f t="shared" si="68"/>
        <v>0</v>
      </c>
      <c r="FT37" s="237">
        <f t="shared" si="68"/>
        <v>0</v>
      </c>
      <c r="FU37" s="237">
        <f t="shared" si="68"/>
        <v>0</v>
      </c>
      <c r="FV37" s="237">
        <f t="shared" si="68"/>
        <v>0</v>
      </c>
      <c r="FW37" s="237">
        <f t="shared" si="68"/>
        <v>0</v>
      </c>
      <c r="FX37" s="237">
        <f t="shared" si="68"/>
        <v>0</v>
      </c>
      <c r="FY37" s="237">
        <f t="shared" si="68"/>
        <v>0</v>
      </c>
      <c r="FZ37" s="237">
        <f t="shared" si="68"/>
        <v>0</v>
      </c>
      <c r="GA37" s="263">
        <f t="shared" si="68"/>
        <v>0</v>
      </c>
      <c r="GB37" s="224">
        <f t="shared" si="69"/>
        <v>1</v>
      </c>
      <c r="GC37" s="237">
        <f t="shared" si="70"/>
        <v>1</v>
      </c>
      <c r="GD37" s="237">
        <f t="shared" si="70"/>
        <v>1</v>
      </c>
      <c r="GE37" s="237">
        <f t="shared" si="70"/>
        <v>1</v>
      </c>
      <c r="GF37" s="237">
        <f t="shared" si="70"/>
        <v>1</v>
      </c>
      <c r="GG37" s="237">
        <f t="shared" si="70"/>
        <v>1</v>
      </c>
      <c r="GH37" s="237">
        <f t="shared" si="70"/>
        <v>1</v>
      </c>
      <c r="GI37" s="237">
        <f t="shared" si="70"/>
        <v>1</v>
      </c>
      <c r="GJ37" s="237">
        <f t="shared" si="70"/>
        <v>1</v>
      </c>
      <c r="GK37" s="237">
        <f t="shared" si="70"/>
        <v>1</v>
      </c>
      <c r="GL37" s="237">
        <f t="shared" si="70"/>
        <v>1</v>
      </c>
      <c r="GM37" s="263">
        <f t="shared" si="70"/>
        <v>1</v>
      </c>
      <c r="GN37" s="364">
        <f t="shared" si="71"/>
        <v>0</v>
      </c>
      <c r="GO37" s="247">
        <f t="shared" si="71"/>
        <v>0</v>
      </c>
      <c r="GP37" s="247">
        <f t="shared" si="71"/>
        <v>0</v>
      </c>
      <c r="GQ37" s="247">
        <f t="shared" si="71"/>
        <v>0</v>
      </c>
      <c r="GR37" s="247">
        <f t="shared" si="71"/>
        <v>0</v>
      </c>
      <c r="GS37" s="247">
        <f t="shared" si="71"/>
        <v>0</v>
      </c>
      <c r="GT37" s="247">
        <f t="shared" si="71"/>
        <v>0</v>
      </c>
      <c r="GU37" s="247">
        <f t="shared" si="71"/>
        <v>0</v>
      </c>
      <c r="GV37" s="247">
        <f t="shared" si="71"/>
        <v>0</v>
      </c>
      <c r="GW37" s="247">
        <f t="shared" si="71"/>
        <v>0</v>
      </c>
      <c r="GX37" s="247">
        <f t="shared" si="71"/>
        <v>0</v>
      </c>
      <c r="GY37" s="323">
        <f t="shared" si="71"/>
        <v>0</v>
      </c>
      <c r="GZ37" s="323">
        <f t="shared" si="72"/>
        <v>0</v>
      </c>
      <c r="HA37" s="323">
        <f t="shared" si="73"/>
        <v>0</v>
      </c>
      <c r="HB37" s="323">
        <f t="shared" si="74"/>
        <v>0</v>
      </c>
      <c r="HC37" s="247">
        <f t="shared" si="75"/>
        <v>0</v>
      </c>
      <c r="HD37" s="332">
        <f t="shared" si="76"/>
        <v>0</v>
      </c>
      <c r="HE37" s="224">
        <f t="shared" si="77"/>
        <v>0</v>
      </c>
      <c r="HF37" s="322">
        <f t="shared" si="77"/>
        <v>0</v>
      </c>
      <c r="HG37" s="322">
        <f t="shared" si="77"/>
        <v>0</v>
      </c>
      <c r="HH37" s="237">
        <f t="shared" si="77"/>
        <v>0</v>
      </c>
      <c r="HI37" s="237">
        <f t="shared" si="77"/>
        <v>0</v>
      </c>
      <c r="HJ37" s="237">
        <f t="shared" si="77"/>
        <v>0</v>
      </c>
      <c r="HK37" s="237">
        <f t="shared" si="77"/>
        <v>0</v>
      </c>
      <c r="HL37" s="237">
        <f t="shared" si="77"/>
        <v>0</v>
      </c>
      <c r="HM37" s="237">
        <f t="shared" si="77"/>
        <v>0</v>
      </c>
      <c r="HN37" s="237">
        <f t="shared" si="78"/>
        <v>0</v>
      </c>
      <c r="HO37" s="237">
        <f t="shared" si="78"/>
        <v>0</v>
      </c>
      <c r="HP37" s="237">
        <f t="shared" si="78"/>
        <v>0</v>
      </c>
      <c r="HQ37" s="356">
        <f t="shared" si="79"/>
        <v>0</v>
      </c>
      <c r="HR37" s="356">
        <f t="shared" si="80"/>
        <v>0</v>
      </c>
    </row>
    <row r="38" spans="2:226" ht="19.5" customHeight="1">
      <c r="B38" s="2"/>
      <c r="C38" s="23" t="s">
        <v>10</v>
      </c>
      <c r="D38" s="50">
        <f t="shared" si="30"/>
        <v>0</v>
      </c>
      <c r="E38" s="63"/>
      <c r="F38" s="63"/>
      <c r="G38" s="82"/>
      <c r="H38" s="95">
        <f t="shared" si="81"/>
        <v>0</v>
      </c>
      <c r="I38" s="95"/>
      <c r="J38" s="95"/>
      <c r="K38" s="220">
        <f t="shared" si="82"/>
        <v>0</v>
      </c>
      <c r="L38" s="220"/>
      <c r="M38" s="220"/>
      <c r="N38" s="95">
        <f t="shared" si="31"/>
        <v>0</v>
      </c>
      <c r="O38" s="95"/>
      <c r="P38" s="95"/>
      <c r="Q38" s="95">
        <f t="shared" si="32"/>
        <v>0</v>
      </c>
      <c r="R38" s="95"/>
      <c r="S38" s="95"/>
      <c r="T38" s="2"/>
      <c r="U38" s="2"/>
      <c r="V38" s="229">
        <f t="shared" si="33"/>
        <v>0</v>
      </c>
      <c r="W38" s="247">
        <f t="shared" si="33"/>
        <v>0</v>
      </c>
      <c r="X38" s="247">
        <f t="shared" si="33"/>
        <v>0</v>
      </c>
      <c r="Y38" s="247">
        <f t="shared" si="33"/>
        <v>0</v>
      </c>
      <c r="Z38" s="247">
        <f t="shared" si="33"/>
        <v>0</v>
      </c>
      <c r="AA38" s="247">
        <f t="shared" si="33"/>
        <v>0</v>
      </c>
      <c r="AB38" s="247">
        <f t="shared" si="33"/>
        <v>0</v>
      </c>
      <c r="AC38" s="247">
        <f t="shared" si="33"/>
        <v>0</v>
      </c>
      <c r="AD38" s="247">
        <f t="shared" si="33"/>
        <v>0</v>
      </c>
      <c r="AE38" s="247">
        <f t="shared" si="33"/>
        <v>0</v>
      </c>
      <c r="AF38" s="247">
        <f t="shared" si="33"/>
        <v>0</v>
      </c>
      <c r="AG38" s="247">
        <f t="shared" si="33"/>
        <v>0</v>
      </c>
      <c r="AH38" s="323">
        <f t="shared" si="83"/>
        <v>0</v>
      </c>
      <c r="AI38" s="323">
        <f t="shared" si="34"/>
        <v>0</v>
      </c>
      <c r="AJ38" s="323">
        <f t="shared" si="35"/>
        <v>0</v>
      </c>
      <c r="AK38" s="247">
        <f t="shared" si="36"/>
        <v>0</v>
      </c>
      <c r="AL38" s="332">
        <f t="shared" si="37"/>
        <v>0</v>
      </c>
      <c r="AM38" s="229">
        <f t="shared" si="38"/>
        <v>0</v>
      </c>
      <c r="AN38" s="247">
        <f t="shared" si="38"/>
        <v>0</v>
      </c>
      <c r="AO38" s="247">
        <f t="shared" si="38"/>
        <v>0</v>
      </c>
      <c r="AP38" s="247">
        <f t="shared" si="38"/>
        <v>0</v>
      </c>
      <c r="AQ38" s="247">
        <f t="shared" si="38"/>
        <v>0</v>
      </c>
      <c r="AR38" s="247">
        <f t="shared" si="38"/>
        <v>0</v>
      </c>
      <c r="AS38" s="247">
        <f t="shared" si="38"/>
        <v>0</v>
      </c>
      <c r="AT38" s="247">
        <f t="shared" si="38"/>
        <v>0</v>
      </c>
      <c r="AU38" s="247">
        <f t="shared" si="38"/>
        <v>0</v>
      </c>
      <c r="AV38" s="247">
        <f t="shared" si="38"/>
        <v>0</v>
      </c>
      <c r="AW38" s="247">
        <f t="shared" si="38"/>
        <v>0</v>
      </c>
      <c r="AX38" s="247">
        <f t="shared" si="38"/>
        <v>0</v>
      </c>
      <c r="AY38" s="323">
        <f t="shared" si="84"/>
        <v>0</v>
      </c>
      <c r="AZ38" s="323">
        <f t="shared" si="39"/>
        <v>0</v>
      </c>
      <c r="BA38" s="323">
        <f t="shared" si="40"/>
        <v>0</v>
      </c>
      <c r="BB38" s="247">
        <f t="shared" si="41"/>
        <v>0</v>
      </c>
      <c r="BC38" s="332">
        <f t="shared" si="42"/>
        <v>0</v>
      </c>
      <c r="BD38" s="229">
        <f t="shared" si="43"/>
        <v>0</v>
      </c>
      <c r="BE38" s="247">
        <f t="shared" si="43"/>
        <v>0</v>
      </c>
      <c r="BF38" s="247">
        <f t="shared" si="43"/>
        <v>0</v>
      </c>
      <c r="BG38" s="247">
        <f t="shared" si="43"/>
        <v>0</v>
      </c>
      <c r="BH38" s="247">
        <f t="shared" si="43"/>
        <v>0</v>
      </c>
      <c r="BI38" s="247">
        <f t="shared" si="43"/>
        <v>0</v>
      </c>
      <c r="BJ38" s="247">
        <f t="shared" si="43"/>
        <v>0</v>
      </c>
      <c r="BK38" s="247">
        <f t="shared" si="43"/>
        <v>0</v>
      </c>
      <c r="BL38" s="247">
        <f t="shared" si="43"/>
        <v>0</v>
      </c>
      <c r="BM38" s="247">
        <f t="shared" si="43"/>
        <v>0</v>
      </c>
      <c r="BN38" s="247">
        <f t="shared" si="43"/>
        <v>0</v>
      </c>
      <c r="BO38" s="247">
        <f t="shared" si="43"/>
        <v>0</v>
      </c>
      <c r="BP38" s="323">
        <f t="shared" si="44"/>
        <v>0</v>
      </c>
      <c r="BQ38" s="323">
        <f t="shared" si="45"/>
        <v>0</v>
      </c>
      <c r="BR38" s="323">
        <f t="shared" si="46"/>
        <v>0</v>
      </c>
      <c r="BS38" s="247">
        <f t="shared" si="47"/>
        <v>0</v>
      </c>
      <c r="BT38" s="345">
        <f t="shared" si="48"/>
        <v>0</v>
      </c>
      <c r="BU38" s="224">
        <f t="shared" si="49"/>
        <v>1</v>
      </c>
      <c r="BV38" s="237">
        <f t="shared" si="50"/>
        <v>1</v>
      </c>
      <c r="BW38" s="237">
        <f t="shared" si="50"/>
        <v>1</v>
      </c>
      <c r="BX38" s="237">
        <f t="shared" si="50"/>
        <v>1</v>
      </c>
      <c r="BY38" s="237">
        <f t="shared" si="50"/>
        <v>1</v>
      </c>
      <c r="BZ38" s="237">
        <f t="shared" si="50"/>
        <v>1</v>
      </c>
      <c r="CA38" s="237">
        <f t="shared" si="50"/>
        <v>1</v>
      </c>
      <c r="CB38" s="237">
        <f t="shared" si="50"/>
        <v>1</v>
      </c>
      <c r="CC38" s="237">
        <f t="shared" si="50"/>
        <v>1</v>
      </c>
      <c r="CD38" s="237">
        <f t="shared" si="50"/>
        <v>1</v>
      </c>
      <c r="CE38" s="237">
        <f t="shared" si="50"/>
        <v>1</v>
      </c>
      <c r="CF38" s="263">
        <f t="shared" si="50"/>
        <v>1</v>
      </c>
      <c r="CG38" s="224">
        <f t="shared" si="51"/>
        <v>0</v>
      </c>
      <c r="CH38" s="237">
        <f t="shared" si="51"/>
        <v>0</v>
      </c>
      <c r="CI38" s="237">
        <f t="shared" si="51"/>
        <v>0</v>
      </c>
      <c r="CJ38" s="237">
        <f t="shared" si="51"/>
        <v>0</v>
      </c>
      <c r="CK38" s="237">
        <f t="shared" si="51"/>
        <v>0</v>
      </c>
      <c r="CL38" s="237">
        <f t="shared" si="51"/>
        <v>0</v>
      </c>
      <c r="CM38" s="237">
        <f t="shared" si="51"/>
        <v>0</v>
      </c>
      <c r="CN38" s="237">
        <f t="shared" si="51"/>
        <v>0</v>
      </c>
      <c r="CO38" s="237">
        <f t="shared" si="51"/>
        <v>0</v>
      </c>
      <c r="CP38" s="237">
        <f t="shared" si="51"/>
        <v>0</v>
      </c>
      <c r="CQ38" s="237">
        <f t="shared" si="51"/>
        <v>0</v>
      </c>
      <c r="CR38" s="263">
        <f t="shared" si="52"/>
        <v>0</v>
      </c>
      <c r="CS38" s="224">
        <f t="shared" si="53"/>
        <v>0</v>
      </c>
      <c r="CT38" s="237">
        <f t="shared" si="53"/>
        <v>0</v>
      </c>
      <c r="CU38" s="237">
        <f t="shared" si="53"/>
        <v>0</v>
      </c>
      <c r="CV38" s="237">
        <f t="shared" si="53"/>
        <v>0</v>
      </c>
      <c r="CW38" s="237">
        <f t="shared" si="53"/>
        <v>0</v>
      </c>
      <c r="CX38" s="237">
        <f t="shared" si="53"/>
        <v>0</v>
      </c>
      <c r="CY38" s="237">
        <f t="shared" si="53"/>
        <v>0</v>
      </c>
      <c r="CZ38" s="237">
        <f t="shared" si="53"/>
        <v>0</v>
      </c>
      <c r="DA38" s="237">
        <f t="shared" si="53"/>
        <v>0</v>
      </c>
      <c r="DB38" s="237">
        <f t="shared" si="53"/>
        <v>0</v>
      </c>
      <c r="DC38" s="237">
        <f t="shared" si="53"/>
        <v>0</v>
      </c>
      <c r="DD38" s="263">
        <f t="shared" si="53"/>
        <v>0</v>
      </c>
      <c r="DE38" s="224">
        <f t="shared" si="54"/>
        <v>1</v>
      </c>
      <c r="DF38" s="237">
        <f t="shared" si="55"/>
        <v>1</v>
      </c>
      <c r="DG38" s="237">
        <f t="shared" si="55"/>
        <v>1</v>
      </c>
      <c r="DH38" s="237">
        <f t="shared" si="55"/>
        <v>1</v>
      </c>
      <c r="DI38" s="237">
        <f t="shared" si="55"/>
        <v>1</v>
      </c>
      <c r="DJ38" s="237">
        <f t="shared" si="55"/>
        <v>1</v>
      </c>
      <c r="DK38" s="237">
        <f t="shared" si="55"/>
        <v>1</v>
      </c>
      <c r="DL38" s="237">
        <f t="shared" si="55"/>
        <v>1</v>
      </c>
      <c r="DM38" s="237">
        <f t="shared" si="55"/>
        <v>1</v>
      </c>
      <c r="DN38" s="237">
        <f t="shared" si="55"/>
        <v>1</v>
      </c>
      <c r="DO38" s="237">
        <f t="shared" si="55"/>
        <v>1</v>
      </c>
      <c r="DP38" s="263">
        <f t="shared" si="55"/>
        <v>1</v>
      </c>
      <c r="DQ38" s="224">
        <f t="shared" si="56"/>
        <v>0</v>
      </c>
      <c r="DR38" s="237">
        <f t="shared" si="57"/>
        <v>0</v>
      </c>
      <c r="DS38" s="237">
        <f t="shared" si="57"/>
        <v>0</v>
      </c>
      <c r="DT38" s="237">
        <f t="shared" si="57"/>
        <v>0</v>
      </c>
      <c r="DU38" s="237">
        <f t="shared" si="57"/>
        <v>0</v>
      </c>
      <c r="DV38" s="237">
        <f t="shared" si="57"/>
        <v>0</v>
      </c>
      <c r="DW38" s="237">
        <f t="shared" si="57"/>
        <v>0</v>
      </c>
      <c r="DX38" s="237">
        <f t="shared" si="57"/>
        <v>0</v>
      </c>
      <c r="DY38" s="237">
        <f t="shared" si="57"/>
        <v>0</v>
      </c>
      <c r="DZ38" s="237">
        <f t="shared" si="57"/>
        <v>0</v>
      </c>
      <c r="EA38" s="237">
        <f t="shared" si="57"/>
        <v>0</v>
      </c>
      <c r="EB38" s="263">
        <f t="shared" si="57"/>
        <v>0</v>
      </c>
      <c r="EC38" s="224">
        <f t="shared" si="58"/>
        <v>0</v>
      </c>
      <c r="ED38" s="237">
        <f t="shared" si="58"/>
        <v>0</v>
      </c>
      <c r="EE38" s="237">
        <f t="shared" si="58"/>
        <v>0</v>
      </c>
      <c r="EF38" s="237">
        <f t="shared" si="58"/>
        <v>0</v>
      </c>
      <c r="EG38" s="237">
        <f t="shared" si="58"/>
        <v>0</v>
      </c>
      <c r="EH38" s="237">
        <f t="shared" si="58"/>
        <v>0</v>
      </c>
      <c r="EI38" s="237">
        <f t="shared" si="58"/>
        <v>0</v>
      </c>
      <c r="EJ38" s="237">
        <f t="shared" si="58"/>
        <v>0</v>
      </c>
      <c r="EK38" s="237">
        <f t="shared" si="58"/>
        <v>0</v>
      </c>
      <c r="EL38" s="237">
        <f t="shared" si="58"/>
        <v>0</v>
      </c>
      <c r="EM38" s="237">
        <f t="shared" si="58"/>
        <v>0</v>
      </c>
      <c r="EN38" s="263">
        <f t="shared" si="59"/>
        <v>0</v>
      </c>
      <c r="EO38" s="224">
        <f t="shared" si="60"/>
        <v>0</v>
      </c>
      <c r="EP38" s="237">
        <f t="shared" si="60"/>
        <v>0</v>
      </c>
      <c r="EQ38" s="237">
        <f t="shared" si="60"/>
        <v>0</v>
      </c>
      <c r="ER38" s="237">
        <f t="shared" si="60"/>
        <v>0</v>
      </c>
      <c r="ES38" s="237">
        <f t="shared" si="60"/>
        <v>0</v>
      </c>
      <c r="ET38" s="237">
        <f t="shared" si="60"/>
        <v>0</v>
      </c>
      <c r="EU38" s="237">
        <f t="shared" si="60"/>
        <v>0</v>
      </c>
      <c r="EV38" s="237">
        <f t="shared" si="60"/>
        <v>0</v>
      </c>
      <c r="EW38" s="237">
        <f t="shared" si="60"/>
        <v>0</v>
      </c>
      <c r="EX38" s="237">
        <f t="shared" si="61"/>
        <v>0</v>
      </c>
      <c r="EY38" s="237">
        <f t="shared" si="61"/>
        <v>0</v>
      </c>
      <c r="EZ38" s="263">
        <f t="shared" si="61"/>
        <v>0</v>
      </c>
      <c r="FA38" s="224">
        <f t="shared" si="62"/>
        <v>0</v>
      </c>
      <c r="FB38" s="237">
        <f t="shared" si="62"/>
        <v>0</v>
      </c>
      <c r="FC38" s="237">
        <f t="shared" si="62"/>
        <v>0</v>
      </c>
      <c r="FD38" s="237">
        <f t="shared" si="62"/>
        <v>0</v>
      </c>
      <c r="FE38" s="237">
        <f t="shared" si="62"/>
        <v>0</v>
      </c>
      <c r="FF38" s="237">
        <f t="shared" si="62"/>
        <v>0</v>
      </c>
      <c r="FG38" s="237">
        <f t="shared" si="62"/>
        <v>0</v>
      </c>
      <c r="FH38" s="237">
        <f t="shared" si="62"/>
        <v>0</v>
      </c>
      <c r="FI38" s="237">
        <f t="shared" si="62"/>
        <v>0</v>
      </c>
      <c r="FJ38" s="237">
        <f t="shared" si="63"/>
        <v>0</v>
      </c>
      <c r="FK38" s="237">
        <f t="shared" si="63"/>
        <v>0</v>
      </c>
      <c r="FL38" s="263">
        <f t="shared" si="63"/>
        <v>0</v>
      </c>
      <c r="FM38" s="356">
        <f t="shared" si="64"/>
        <v>0</v>
      </c>
      <c r="FN38" s="356">
        <f t="shared" si="65"/>
        <v>0</v>
      </c>
      <c r="FO38" s="356">
        <f t="shared" si="66"/>
        <v>0</v>
      </c>
      <c r="FP38" s="224">
        <f t="shared" si="67"/>
        <v>0</v>
      </c>
      <c r="FQ38" s="237">
        <f t="shared" si="68"/>
        <v>0</v>
      </c>
      <c r="FR38" s="237">
        <f t="shared" si="68"/>
        <v>0</v>
      </c>
      <c r="FS38" s="237">
        <f t="shared" si="68"/>
        <v>0</v>
      </c>
      <c r="FT38" s="237">
        <f t="shared" si="68"/>
        <v>0</v>
      </c>
      <c r="FU38" s="237">
        <f t="shared" si="68"/>
        <v>0</v>
      </c>
      <c r="FV38" s="237">
        <f t="shared" si="68"/>
        <v>0</v>
      </c>
      <c r="FW38" s="237">
        <f t="shared" si="68"/>
        <v>0</v>
      </c>
      <c r="FX38" s="237">
        <f t="shared" si="68"/>
        <v>0</v>
      </c>
      <c r="FY38" s="237">
        <f t="shared" si="68"/>
        <v>0</v>
      </c>
      <c r="FZ38" s="237">
        <f t="shared" si="68"/>
        <v>0</v>
      </c>
      <c r="GA38" s="263">
        <f t="shared" si="68"/>
        <v>0</v>
      </c>
      <c r="GB38" s="224">
        <f t="shared" si="69"/>
        <v>1</v>
      </c>
      <c r="GC38" s="237">
        <f t="shared" si="70"/>
        <v>1</v>
      </c>
      <c r="GD38" s="237">
        <f t="shared" si="70"/>
        <v>1</v>
      </c>
      <c r="GE38" s="237">
        <f t="shared" si="70"/>
        <v>1</v>
      </c>
      <c r="GF38" s="237">
        <f t="shared" si="70"/>
        <v>1</v>
      </c>
      <c r="GG38" s="237">
        <f t="shared" si="70"/>
        <v>1</v>
      </c>
      <c r="GH38" s="237">
        <f t="shared" si="70"/>
        <v>1</v>
      </c>
      <c r="GI38" s="237">
        <f t="shared" si="70"/>
        <v>1</v>
      </c>
      <c r="GJ38" s="237">
        <f t="shared" si="70"/>
        <v>1</v>
      </c>
      <c r="GK38" s="237">
        <f t="shared" si="70"/>
        <v>1</v>
      </c>
      <c r="GL38" s="237">
        <f t="shared" si="70"/>
        <v>1</v>
      </c>
      <c r="GM38" s="263">
        <f t="shared" si="70"/>
        <v>1</v>
      </c>
      <c r="GN38" s="364">
        <f t="shared" si="71"/>
        <v>0</v>
      </c>
      <c r="GO38" s="247">
        <f t="shared" si="71"/>
        <v>0</v>
      </c>
      <c r="GP38" s="247">
        <f t="shared" si="71"/>
        <v>0</v>
      </c>
      <c r="GQ38" s="247">
        <f t="shared" si="71"/>
        <v>0</v>
      </c>
      <c r="GR38" s="247">
        <f t="shared" si="71"/>
        <v>0</v>
      </c>
      <c r="GS38" s="247">
        <f t="shared" si="71"/>
        <v>0</v>
      </c>
      <c r="GT38" s="247">
        <f t="shared" si="71"/>
        <v>0</v>
      </c>
      <c r="GU38" s="247">
        <f t="shared" si="71"/>
        <v>0</v>
      </c>
      <c r="GV38" s="247">
        <f t="shared" si="71"/>
        <v>0</v>
      </c>
      <c r="GW38" s="247">
        <f t="shared" si="71"/>
        <v>0</v>
      </c>
      <c r="GX38" s="247">
        <f t="shared" si="71"/>
        <v>0</v>
      </c>
      <c r="GY38" s="323">
        <f t="shared" si="71"/>
        <v>0</v>
      </c>
      <c r="GZ38" s="323">
        <f t="shared" si="72"/>
        <v>0</v>
      </c>
      <c r="HA38" s="323">
        <f t="shared" si="73"/>
        <v>0</v>
      </c>
      <c r="HB38" s="323">
        <f t="shared" si="74"/>
        <v>0</v>
      </c>
      <c r="HC38" s="247">
        <f t="shared" si="75"/>
        <v>0</v>
      </c>
      <c r="HD38" s="332">
        <f t="shared" si="76"/>
        <v>0</v>
      </c>
      <c r="HE38" s="224">
        <f t="shared" si="77"/>
        <v>0</v>
      </c>
      <c r="HF38" s="322">
        <f t="shared" si="77"/>
        <v>0</v>
      </c>
      <c r="HG38" s="322">
        <f t="shared" si="77"/>
        <v>0</v>
      </c>
      <c r="HH38" s="237">
        <f t="shared" si="77"/>
        <v>0</v>
      </c>
      <c r="HI38" s="237">
        <f t="shared" si="77"/>
        <v>0</v>
      </c>
      <c r="HJ38" s="237">
        <f t="shared" si="77"/>
        <v>0</v>
      </c>
      <c r="HK38" s="237">
        <f t="shared" si="77"/>
        <v>0</v>
      </c>
      <c r="HL38" s="237">
        <f t="shared" si="77"/>
        <v>0</v>
      </c>
      <c r="HM38" s="237">
        <f t="shared" si="77"/>
        <v>0</v>
      </c>
      <c r="HN38" s="237">
        <f t="shared" si="78"/>
        <v>0</v>
      </c>
      <c r="HO38" s="237">
        <f t="shared" si="78"/>
        <v>0</v>
      </c>
      <c r="HP38" s="237">
        <f t="shared" si="78"/>
        <v>0</v>
      </c>
      <c r="HQ38" s="356">
        <f t="shared" si="79"/>
        <v>0</v>
      </c>
      <c r="HR38" s="356">
        <f t="shared" si="80"/>
        <v>0</v>
      </c>
    </row>
    <row r="39" spans="2:226" ht="19.5" customHeight="1">
      <c r="B39" s="2"/>
      <c r="C39" s="23" t="s">
        <v>4</v>
      </c>
      <c r="D39" s="50">
        <f t="shared" si="30"/>
        <v>0</v>
      </c>
      <c r="E39" s="63"/>
      <c r="F39" s="63"/>
      <c r="G39" s="82"/>
      <c r="H39" s="95">
        <f t="shared" si="81"/>
        <v>0</v>
      </c>
      <c r="I39" s="95"/>
      <c r="J39" s="95"/>
      <c r="K39" s="220">
        <f t="shared" si="82"/>
        <v>0</v>
      </c>
      <c r="L39" s="220"/>
      <c r="M39" s="220"/>
      <c r="N39" s="95">
        <f t="shared" si="31"/>
        <v>0</v>
      </c>
      <c r="O39" s="95"/>
      <c r="P39" s="95"/>
      <c r="Q39" s="95">
        <f t="shared" si="32"/>
        <v>0</v>
      </c>
      <c r="R39" s="95"/>
      <c r="S39" s="95"/>
      <c r="T39" s="2"/>
      <c r="U39" s="2"/>
      <c r="V39" s="229">
        <f t="shared" si="33"/>
        <v>0</v>
      </c>
      <c r="W39" s="247">
        <f t="shared" si="33"/>
        <v>0</v>
      </c>
      <c r="X39" s="247">
        <f t="shared" si="33"/>
        <v>0</v>
      </c>
      <c r="Y39" s="247">
        <f t="shared" si="33"/>
        <v>0</v>
      </c>
      <c r="Z39" s="247">
        <f t="shared" si="33"/>
        <v>0</v>
      </c>
      <c r="AA39" s="247">
        <f t="shared" si="33"/>
        <v>0</v>
      </c>
      <c r="AB39" s="247">
        <f t="shared" si="33"/>
        <v>0</v>
      </c>
      <c r="AC39" s="247">
        <f t="shared" si="33"/>
        <v>0</v>
      </c>
      <c r="AD39" s="247">
        <f t="shared" si="33"/>
        <v>0</v>
      </c>
      <c r="AE39" s="247">
        <f t="shared" si="33"/>
        <v>0</v>
      </c>
      <c r="AF39" s="247">
        <f t="shared" si="33"/>
        <v>0</v>
      </c>
      <c r="AG39" s="247">
        <f t="shared" si="33"/>
        <v>0</v>
      </c>
      <c r="AH39" s="323">
        <f t="shared" si="83"/>
        <v>0</v>
      </c>
      <c r="AI39" s="323">
        <f t="shared" si="34"/>
        <v>0</v>
      </c>
      <c r="AJ39" s="323">
        <f t="shared" si="35"/>
        <v>0</v>
      </c>
      <c r="AK39" s="247">
        <f t="shared" si="36"/>
        <v>0</v>
      </c>
      <c r="AL39" s="332">
        <f t="shared" si="37"/>
        <v>0</v>
      </c>
      <c r="AM39" s="229">
        <f t="shared" si="38"/>
        <v>0</v>
      </c>
      <c r="AN39" s="247">
        <f t="shared" si="38"/>
        <v>0</v>
      </c>
      <c r="AO39" s="247">
        <f t="shared" si="38"/>
        <v>0</v>
      </c>
      <c r="AP39" s="247">
        <f t="shared" si="38"/>
        <v>0</v>
      </c>
      <c r="AQ39" s="247">
        <f t="shared" si="38"/>
        <v>0</v>
      </c>
      <c r="AR39" s="247">
        <f t="shared" si="38"/>
        <v>0</v>
      </c>
      <c r="AS39" s="247">
        <f t="shared" si="38"/>
        <v>0</v>
      </c>
      <c r="AT39" s="247">
        <f t="shared" si="38"/>
        <v>0</v>
      </c>
      <c r="AU39" s="247">
        <f t="shared" si="38"/>
        <v>0</v>
      </c>
      <c r="AV39" s="247">
        <f t="shared" si="38"/>
        <v>0</v>
      </c>
      <c r="AW39" s="247">
        <f t="shared" si="38"/>
        <v>0</v>
      </c>
      <c r="AX39" s="247">
        <f t="shared" si="38"/>
        <v>0</v>
      </c>
      <c r="AY39" s="323">
        <f t="shared" si="84"/>
        <v>0</v>
      </c>
      <c r="AZ39" s="323">
        <f t="shared" si="39"/>
        <v>0</v>
      </c>
      <c r="BA39" s="323">
        <f t="shared" si="40"/>
        <v>0</v>
      </c>
      <c r="BB39" s="247">
        <f t="shared" si="41"/>
        <v>0</v>
      </c>
      <c r="BC39" s="332">
        <f t="shared" si="42"/>
        <v>0</v>
      </c>
      <c r="BD39" s="229">
        <f t="shared" si="43"/>
        <v>0</v>
      </c>
      <c r="BE39" s="247">
        <f t="shared" si="43"/>
        <v>0</v>
      </c>
      <c r="BF39" s="247">
        <f t="shared" si="43"/>
        <v>0</v>
      </c>
      <c r="BG39" s="247">
        <f t="shared" si="43"/>
        <v>0</v>
      </c>
      <c r="BH39" s="247">
        <f t="shared" si="43"/>
        <v>0</v>
      </c>
      <c r="BI39" s="247">
        <f t="shared" si="43"/>
        <v>0</v>
      </c>
      <c r="BJ39" s="247">
        <f t="shared" si="43"/>
        <v>0</v>
      </c>
      <c r="BK39" s="247">
        <f t="shared" si="43"/>
        <v>0</v>
      </c>
      <c r="BL39" s="247">
        <f t="shared" si="43"/>
        <v>0</v>
      </c>
      <c r="BM39" s="247">
        <f t="shared" si="43"/>
        <v>0</v>
      </c>
      <c r="BN39" s="247">
        <f t="shared" si="43"/>
        <v>0</v>
      </c>
      <c r="BO39" s="247">
        <f t="shared" si="43"/>
        <v>0</v>
      </c>
      <c r="BP39" s="323">
        <f t="shared" si="44"/>
        <v>0</v>
      </c>
      <c r="BQ39" s="323">
        <f t="shared" si="45"/>
        <v>0</v>
      </c>
      <c r="BR39" s="323">
        <f t="shared" si="46"/>
        <v>0</v>
      </c>
      <c r="BS39" s="247">
        <f t="shared" si="47"/>
        <v>0</v>
      </c>
      <c r="BT39" s="345">
        <f t="shared" si="48"/>
        <v>0</v>
      </c>
      <c r="BU39" s="224">
        <f t="shared" si="49"/>
        <v>1</v>
      </c>
      <c r="BV39" s="237">
        <f t="shared" si="50"/>
        <v>1</v>
      </c>
      <c r="BW39" s="237">
        <f t="shared" si="50"/>
        <v>1</v>
      </c>
      <c r="BX39" s="237">
        <f t="shared" si="50"/>
        <v>1</v>
      </c>
      <c r="BY39" s="237">
        <f t="shared" si="50"/>
        <v>1</v>
      </c>
      <c r="BZ39" s="237">
        <f t="shared" si="50"/>
        <v>1</v>
      </c>
      <c r="CA39" s="237">
        <f t="shared" si="50"/>
        <v>1</v>
      </c>
      <c r="CB39" s="237">
        <f t="shared" si="50"/>
        <v>1</v>
      </c>
      <c r="CC39" s="237">
        <f t="shared" si="50"/>
        <v>1</v>
      </c>
      <c r="CD39" s="237">
        <f t="shared" si="50"/>
        <v>1</v>
      </c>
      <c r="CE39" s="237">
        <f t="shared" si="50"/>
        <v>1</v>
      </c>
      <c r="CF39" s="263">
        <f t="shared" si="50"/>
        <v>1</v>
      </c>
      <c r="CG39" s="224">
        <f t="shared" si="51"/>
        <v>0</v>
      </c>
      <c r="CH39" s="237">
        <f t="shared" si="51"/>
        <v>0</v>
      </c>
      <c r="CI39" s="237">
        <f t="shared" si="51"/>
        <v>0</v>
      </c>
      <c r="CJ39" s="237">
        <f t="shared" si="51"/>
        <v>0</v>
      </c>
      <c r="CK39" s="237">
        <f t="shared" si="51"/>
        <v>0</v>
      </c>
      <c r="CL39" s="237">
        <f t="shared" si="51"/>
        <v>0</v>
      </c>
      <c r="CM39" s="237">
        <f t="shared" si="51"/>
        <v>0</v>
      </c>
      <c r="CN39" s="237">
        <f t="shared" si="51"/>
        <v>0</v>
      </c>
      <c r="CO39" s="237">
        <f t="shared" si="51"/>
        <v>0</v>
      </c>
      <c r="CP39" s="237">
        <f t="shared" si="51"/>
        <v>0</v>
      </c>
      <c r="CQ39" s="237">
        <f t="shared" si="51"/>
        <v>0</v>
      </c>
      <c r="CR39" s="263">
        <f t="shared" si="52"/>
        <v>0</v>
      </c>
      <c r="CS39" s="224">
        <f t="shared" si="53"/>
        <v>0</v>
      </c>
      <c r="CT39" s="237">
        <f t="shared" si="53"/>
        <v>0</v>
      </c>
      <c r="CU39" s="237">
        <f t="shared" si="53"/>
        <v>0</v>
      </c>
      <c r="CV39" s="237">
        <f t="shared" si="53"/>
        <v>0</v>
      </c>
      <c r="CW39" s="237">
        <f t="shared" si="53"/>
        <v>0</v>
      </c>
      <c r="CX39" s="237">
        <f t="shared" si="53"/>
        <v>0</v>
      </c>
      <c r="CY39" s="237">
        <f t="shared" si="53"/>
        <v>0</v>
      </c>
      <c r="CZ39" s="237">
        <f t="shared" si="53"/>
        <v>0</v>
      </c>
      <c r="DA39" s="237">
        <f t="shared" si="53"/>
        <v>0</v>
      </c>
      <c r="DB39" s="237">
        <f t="shared" si="53"/>
        <v>0</v>
      </c>
      <c r="DC39" s="237">
        <f t="shared" si="53"/>
        <v>0</v>
      </c>
      <c r="DD39" s="263">
        <f t="shared" si="53"/>
        <v>0</v>
      </c>
      <c r="DE39" s="224">
        <f t="shared" si="54"/>
        <v>1</v>
      </c>
      <c r="DF39" s="237">
        <f t="shared" si="55"/>
        <v>1</v>
      </c>
      <c r="DG39" s="237">
        <f t="shared" si="55"/>
        <v>1</v>
      </c>
      <c r="DH39" s="237">
        <f t="shared" si="55"/>
        <v>1</v>
      </c>
      <c r="DI39" s="237">
        <f t="shared" si="55"/>
        <v>1</v>
      </c>
      <c r="DJ39" s="237">
        <f t="shared" si="55"/>
        <v>1</v>
      </c>
      <c r="DK39" s="237">
        <f t="shared" si="55"/>
        <v>1</v>
      </c>
      <c r="DL39" s="237">
        <f t="shared" si="55"/>
        <v>1</v>
      </c>
      <c r="DM39" s="237">
        <f t="shared" si="55"/>
        <v>1</v>
      </c>
      <c r="DN39" s="237">
        <f t="shared" si="55"/>
        <v>1</v>
      </c>
      <c r="DO39" s="237">
        <f t="shared" si="55"/>
        <v>1</v>
      </c>
      <c r="DP39" s="263">
        <f t="shared" si="55"/>
        <v>1</v>
      </c>
      <c r="DQ39" s="224">
        <f t="shared" si="56"/>
        <v>0</v>
      </c>
      <c r="DR39" s="237">
        <f t="shared" si="57"/>
        <v>0</v>
      </c>
      <c r="DS39" s="237">
        <f t="shared" si="57"/>
        <v>0</v>
      </c>
      <c r="DT39" s="237">
        <f t="shared" si="57"/>
        <v>0</v>
      </c>
      <c r="DU39" s="237">
        <f t="shared" si="57"/>
        <v>0</v>
      </c>
      <c r="DV39" s="237">
        <f t="shared" si="57"/>
        <v>0</v>
      </c>
      <c r="DW39" s="237">
        <f t="shared" si="57"/>
        <v>0</v>
      </c>
      <c r="DX39" s="237">
        <f t="shared" si="57"/>
        <v>0</v>
      </c>
      <c r="DY39" s="237">
        <f t="shared" si="57"/>
        <v>0</v>
      </c>
      <c r="DZ39" s="237">
        <f t="shared" si="57"/>
        <v>0</v>
      </c>
      <c r="EA39" s="237">
        <f t="shared" si="57"/>
        <v>0</v>
      </c>
      <c r="EB39" s="263">
        <f t="shared" si="57"/>
        <v>0</v>
      </c>
      <c r="EC39" s="224">
        <f t="shared" si="58"/>
        <v>0</v>
      </c>
      <c r="ED39" s="237">
        <f t="shared" si="58"/>
        <v>0</v>
      </c>
      <c r="EE39" s="237">
        <f t="shared" si="58"/>
        <v>0</v>
      </c>
      <c r="EF39" s="237">
        <f t="shared" si="58"/>
        <v>0</v>
      </c>
      <c r="EG39" s="237">
        <f t="shared" si="58"/>
        <v>0</v>
      </c>
      <c r="EH39" s="237">
        <f t="shared" si="58"/>
        <v>0</v>
      </c>
      <c r="EI39" s="237">
        <f t="shared" si="58"/>
        <v>0</v>
      </c>
      <c r="EJ39" s="237">
        <f t="shared" si="58"/>
        <v>0</v>
      </c>
      <c r="EK39" s="237">
        <f t="shared" si="58"/>
        <v>0</v>
      </c>
      <c r="EL39" s="237">
        <f t="shared" si="58"/>
        <v>0</v>
      </c>
      <c r="EM39" s="237">
        <f t="shared" si="58"/>
        <v>0</v>
      </c>
      <c r="EN39" s="263">
        <f t="shared" si="59"/>
        <v>0</v>
      </c>
      <c r="EO39" s="224">
        <f t="shared" si="60"/>
        <v>0</v>
      </c>
      <c r="EP39" s="237">
        <f t="shared" si="60"/>
        <v>0</v>
      </c>
      <c r="EQ39" s="237">
        <f t="shared" si="60"/>
        <v>0</v>
      </c>
      <c r="ER39" s="237">
        <f t="shared" si="60"/>
        <v>0</v>
      </c>
      <c r="ES39" s="237">
        <f t="shared" si="60"/>
        <v>0</v>
      </c>
      <c r="ET39" s="237">
        <f t="shared" si="60"/>
        <v>0</v>
      </c>
      <c r="EU39" s="237">
        <f t="shared" si="60"/>
        <v>0</v>
      </c>
      <c r="EV39" s="237">
        <f t="shared" si="60"/>
        <v>0</v>
      </c>
      <c r="EW39" s="237">
        <f t="shared" si="60"/>
        <v>0</v>
      </c>
      <c r="EX39" s="237">
        <f t="shared" si="61"/>
        <v>0</v>
      </c>
      <c r="EY39" s="237">
        <f t="shared" si="61"/>
        <v>0</v>
      </c>
      <c r="EZ39" s="263">
        <f t="shared" si="61"/>
        <v>0</v>
      </c>
      <c r="FA39" s="224">
        <f t="shared" si="62"/>
        <v>0</v>
      </c>
      <c r="FB39" s="237">
        <f t="shared" si="62"/>
        <v>0</v>
      </c>
      <c r="FC39" s="237">
        <f t="shared" si="62"/>
        <v>0</v>
      </c>
      <c r="FD39" s="237">
        <f t="shared" si="62"/>
        <v>0</v>
      </c>
      <c r="FE39" s="237">
        <f t="shared" si="62"/>
        <v>0</v>
      </c>
      <c r="FF39" s="237">
        <f t="shared" si="62"/>
        <v>0</v>
      </c>
      <c r="FG39" s="237">
        <f t="shared" si="62"/>
        <v>0</v>
      </c>
      <c r="FH39" s="237">
        <f t="shared" si="62"/>
        <v>0</v>
      </c>
      <c r="FI39" s="237">
        <f t="shared" si="62"/>
        <v>0</v>
      </c>
      <c r="FJ39" s="237">
        <f t="shared" si="63"/>
        <v>0</v>
      </c>
      <c r="FK39" s="237">
        <f t="shared" si="63"/>
        <v>0</v>
      </c>
      <c r="FL39" s="263">
        <f t="shared" si="63"/>
        <v>0</v>
      </c>
      <c r="FM39" s="356">
        <f t="shared" si="64"/>
        <v>0</v>
      </c>
      <c r="FN39" s="356">
        <f t="shared" si="65"/>
        <v>0</v>
      </c>
      <c r="FO39" s="356">
        <f t="shared" si="66"/>
        <v>0</v>
      </c>
      <c r="FP39" s="224">
        <f t="shared" si="67"/>
        <v>0</v>
      </c>
      <c r="FQ39" s="237">
        <f t="shared" si="68"/>
        <v>0</v>
      </c>
      <c r="FR39" s="237">
        <f t="shared" si="68"/>
        <v>0</v>
      </c>
      <c r="FS39" s="237">
        <f t="shared" si="68"/>
        <v>0</v>
      </c>
      <c r="FT39" s="237">
        <f t="shared" si="68"/>
        <v>0</v>
      </c>
      <c r="FU39" s="237">
        <f t="shared" si="68"/>
        <v>0</v>
      </c>
      <c r="FV39" s="237">
        <f t="shared" si="68"/>
        <v>0</v>
      </c>
      <c r="FW39" s="237">
        <f t="shared" si="68"/>
        <v>0</v>
      </c>
      <c r="FX39" s="237">
        <f t="shared" si="68"/>
        <v>0</v>
      </c>
      <c r="FY39" s="237">
        <f t="shared" si="68"/>
        <v>0</v>
      </c>
      <c r="FZ39" s="237">
        <f t="shared" si="68"/>
        <v>0</v>
      </c>
      <c r="GA39" s="263">
        <f t="shared" si="68"/>
        <v>0</v>
      </c>
      <c r="GB39" s="224">
        <f t="shared" si="69"/>
        <v>1</v>
      </c>
      <c r="GC39" s="237">
        <f t="shared" si="70"/>
        <v>1</v>
      </c>
      <c r="GD39" s="237">
        <f t="shared" si="70"/>
        <v>1</v>
      </c>
      <c r="GE39" s="237">
        <f t="shared" si="70"/>
        <v>1</v>
      </c>
      <c r="GF39" s="237">
        <f t="shared" si="70"/>
        <v>1</v>
      </c>
      <c r="GG39" s="237">
        <f t="shared" si="70"/>
        <v>1</v>
      </c>
      <c r="GH39" s="237">
        <f t="shared" si="70"/>
        <v>1</v>
      </c>
      <c r="GI39" s="237">
        <f t="shared" si="70"/>
        <v>1</v>
      </c>
      <c r="GJ39" s="237">
        <f t="shared" si="70"/>
        <v>1</v>
      </c>
      <c r="GK39" s="237">
        <f t="shared" si="70"/>
        <v>1</v>
      </c>
      <c r="GL39" s="237">
        <f t="shared" si="70"/>
        <v>1</v>
      </c>
      <c r="GM39" s="263">
        <f t="shared" si="70"/>
        <v>1</v>
      </c>
      <c r="GN39" s="364">
        <f t="shared" si="71"/>
        <v>0</v>
      </c>
      <c r="GO39" s="247">
        <f t="shared" si="71"/>
        <v>0</v>
      </c>
      <c r="GP39" s="247">
        <f t="shared" si="71"/>
        <v>0</v>
      </c>
      <c r="GQ39" s="247">
        <f t="shared" si="71"/>
        <v>0</v>
      </c>
      <c r="GR39" s="247">
        <f t="shared" si="71"/>
        <v>0</v>
      </c>
      <c r="GS39" s="247">
        <f t="shared" si="71"/>
        <v>0</v>
      </c>
      <c r="GT39" s="247">
        <f t="shared" si="71"/>
        <v>0</v>
      </c>
      <c r="GU39" s="247">
        <f t="shared" si="71"/>
        <v>0</v>
      </c>
      <c r="GV39" s="247">
        <f t="shared" si="71"/>
        <v>0</v>
      </c>
      <c r="GW39" s="247">
        <f t="shared" si="71"/>
        <v>0</v>
      </c>
      <c r="GX39" s="247">
        <f t="shared" si="71"/>
        <v>0</v>
      </c>
      <c r="GY39" s="323">
        <f t="shared" si="71"/>
        <v>0</v>
      </c>
      <c r="GZ39" s="323">
        <f t="shared" si="72"/>
        <v>0</v>
      </c>
      <c r="HA39" s="323">
        <f t="shared" si="73"/>
        <v>0</v>
      </c>
      <c r="HB39" s="323">
        <f t="shared" si="74"/>
        <v>0</v>
      </c>
      <c r="HC39" s="247">
        <f t="shared" si="75"/>
        <v>0</v>
      </c>
      <c r="HD39" s="332">
        <f t="shared" si="76"/>
        <v>0</v>
      </c>
      <c r="HE39" s="224">
        <f t="shared" si="77"/>
        <v>0</v>
      </c>
      <c r="HF39" s="322">
        <f t="shared" si="77"/>
        <v>0</v>
      </c>
      <c r="HG39" s="322">
        <f t="shared" si="77"/>
        <v>0</v>
      </c>
      <c r="HH39" s="237">
        <f t="shared" si="77"/>
        <v>0</v>
      </c>
      <c r="HI39" s="237">
        <f t="shared" si="77"/>
        <v>0</v>
      </c>
      <c r="HJ39" s="237">
        <f t="shared" si="77"/>
        <v>0</v>
      </c>
      <c r="HK39" s="237">
        <f t="shared" si="77"/>
        <v>0</v>
      </c>
      <c r="HL39" s="237">
        <f t="shared" si="77"/>
        <v>0</v>
      </c>
      <c r="HM39" s="237">
        <f t="shared" si="77"/>
        <v>0</v>
      </c>
      <c r="HN39" s="237">
        <f t="shared" si="78"/>
        <v>0</v>
      </c>
      <c r="HO39" s="237">
        <f t="shared" si="78"/>
        <v>0</v>
      </c>
      <c r="HP39" s="237">
        <f t="shared" si="78"/>
        <v>0</v>
      </c>
      <c r="HQ39" s="356">
        <f t="shared" si="79"/>
        <v>0</v>
      </c>
      <c r="HR39" s="356">
        <f t="shared" si="80"/>
        <v>0</v>
      </c>
    </row>
    <row r="40" spans="2:226" ht="19.5" customHeight="1">
      <c r="B40" s="2"/>
      <c r="C40" s="23" t="s">
        <v>2</v>
      </c>
      <c r="D40" s="50">
        <f t="shared" si="30"/>
        <v>0</v>
      </c>
      <c r="E40" s="63"/>
      <c r="F40" s="63"/>
      <c r="G40" s="82"/>
      <c r="H40" s="95">
        <f t="shared" si="81"/>
        <v>0</v>
      </c>
      <c r="I40" s="95"/>
      <c r="J40" s="95"/>
      <c r="K40" s="220">
        <f t="shared" si="82"/>
        <v>0</v>
      </c>
      <c r="L40" s="220"/>
      <c r="M40" s="220"/>
      <c r="N40" s="95">
        <f t="shared" si="31"/>
        <v>0</v>
      </c>
      <c r="O40" s="95"/>
      <c r="P40" s="95"/>
      <c r="Q40" s="95">
        <f t="shared" si="32"/>
        <v>0</v>
      </c>
      <c r="R40" s="95"/>
      <c r="S40" s="95"/>
      <c r="T40" s="2"/>
      <c r="U40" s="2"/>
      <c r="V40" s="229">
        <f t="shared" si="33"/>
        <v>0</v>
      </c>
      <c r="W40" s="247">
        <f t="shared" si="33"/>
        <v>0</v>
      </c>
      <c r="X40" s="247">
        <f t="shared" si="33"/>
        <v>0</v>
      </c>
      <c r="Y40" s="247">
        <f t="shared" si="33"/>
        <v>0</v>
      </c>
      <c r="Z40" s="247">
        <f t="shared" si="33"/>
        <v>0</v>
      </c>
      <c r="AA40" s="247">
        <f t="shared" si="33"/>
        <v>0</v>
      </c>
      <c r="AB40" s="247">
        <f t="shared" si="33"/>
        <v>0</v>
      </c>
      <c r="AC40" s="247">
        <f t="shared" si="33"/>
        <v>0</v>
      </c>
      <c r="AD40" s="247">
        <f t="shared" si="33"/>
        <v>0</v>
      </c>
      <c r="AE40" s="247">
        <f t="shared" si="33"/>
        <v>0</v>
      </c>
      <c r="AF40" s="247">
        <f t="shared" si="33"/>
        <v>0</v>
      </c>
      <c r="AG40" s="247">
        <f t="shared" si="33"/>
        <v>0</v>
      </c>
      <c r="AH40" s="323">
        <f t="shared" si="83"/>
        <v>0</v>
      </c>
      <c r="AI40" s="323">
        <f t="shared" si="34"/>
        <v>0</v>
      </c>
      <c r="AJ40" s="323">
        <f t="shared" si="35"/>
        <v>0</v>
      </c>
      <c r="AK40" s="247">
        <f t="shared" si="36"/>
        <v>0</v>
      </c>
      <c r="AL40" s="332">
        <f t="shared" si="37"/>
        <v>0</v>
      </c>
      <c r="AM40" s="229">
        <f t="shared" si="38"/>
        <v>0</v>
      </c>
      <c r="AN40" s="247">
        <f t="shared" si="38"/>
        <v>0</v>
      </c>
      <c r="AO40" s="247">
        <f t="shared" si="38"/>
        <v>0</v>
      </c>
      <c r="AP40" s="247">
        <f t="shared" si="38"/>
        <v>0</v>
      </c>
      <c r="AQ40" s="247">
        <f t="shared" si="38"/>
        <v>0</v>
      </c>
      <c r="AR40" s="247">
        <f t="shared" si="38"/>
        <v>0</v>
      </c>
      <c r="AS40" s="247">
        <f t="shared" si="38"/>
        <v>0</v>
      </c>
      <c r="AT40" s="247">
        <f t="shared" si="38"/>
        <v>0</v>
      </c>
      <c r="AU40" s="247">
        <f t="shared" si="38"/>
        <v>0</v>
      </c>
      <c r="AV40" s="247">
        <f t="shared" si="38"/>
        <v>0</v>
      </c>
      <c r="AW40" s="247">
        <f t="shared" si="38"/>
        <v>0</v>
      </c>
      <c r="AX40" s="247">
        <f t="shared" si="38"/>
        <v>0</v>
      </c>
      <c r="AY40" s="323">
        <f t="shared" si="84"/>
        <v>0</v>
      </c>
      <c r="AZ40" s="323">
        <f t="shared" si="39"/>
        <v>0</v>
      </c>
      <c r="BA40" s="323">
        <f t="shared" si="40"/>
        <v>0</v>
      </c>
      <c r="BB40" s="247">
        <f t="shared" si="41"/>
        <v>0</v>
      </c>
      <c r="BC40" s="332">
        <f t="shared" si="42"/>
        <v>0</v>
      </c>
      <c r="BD40" s="229">
        <f t="shared" si="43"/>
        <v>0</v>
      </c>
      <c r="BE40" s="247">
        <f t="shared" si="43"/>
        <v>0</v>
      </c>
      <c r="BF40" s="247">
        <f t="shared" si="43"/>
        <v>0</v>
      </c>
      <c r="BG40" s="247">
        <f t="shared" si="43"/>
        <v>0</v>
      </c>
      <c r="BH40" s="247">
        <f t="shared" si="43"/>
        <v>0</v>
      </c>
      <c r="BI40" s="247">
        <f t="shared" si="43"/>
        <v>0</v>
      </c>
      <c r="BJ40" s="247">
        <f t="shared" si="43"/>
        <v>0</v>
      </c>
      <c r="BK40" s="247">
        <f t="shared" si="43"/>
        <v>0</v>
      </c>
      <c r="BL40" s="247">
        <f t="shared" si="43"/>
        <v>0</v>
      </c>
      <c r="BM40" s="247">
        <f t="shared" si="43"/>
        <v>0</v>
      </c>
      <c r="BN40" s="247">
        <f t="shared" si="43"/>
        <v>0</v>
      </c>
      <c r="BO40" s="247">
        <f t="shared" si="43"/>
        <v>0</v>
      </c>
      <c r="BP40" s="323">
        <f t="shared" si="44"/>
        <v>0</v>
      </c>
      <c r="BQ40" s="323">
        <f t="shared" si="45"/>
        <v>0</v>
      </c>
      <c r="BR40" s="323">
        <f t="shared" si="46"/>
        <v>0</v>
      </c>
      <c r="BS40" s="247">
        <f t="shared" si="47"/>
        <v>0</v>
      </c>
      <c r="BT40" s="345">
        <f t="shared" si="48"/>
        <v>0</v>
      </c>
      <c r="BU40" s="271">
        <f t="shared" si="49"/>
        <v>1</v>
      </c>
      <c r="BV40" s="278">
        <f t="shared" si="50"/>
        <v>1</v>
      </c>
      <c r="BW40" s="278">
        <f t="shared" si="50"/>
        <v>1</v>
      </c>
      <c r="BX40" s="278">
        <f t="shared" si="50"/>
        <v>1</v>
      </c>
      <c r="BY40" s="278">
        <f t="shared" si="50"/>
        <v>1</v>
      </c>
      <c r="BZ40" s="278">
        <f t="shared" si="50"/>
        <v>1</v>
      </c>
      <c r="CA40" s="278">
        <f t="shared" si="50"/>
        <v>1</v>
      </c>
      <c r="CB40" s="278">
        <f t="shared" si="50"/>
        <v>1</v>
      </c>
      <c r="CC40" s="278">
        <f t="shared" si="50"/>
        <v>1</v>
      </c>
      <c r="CD40" s="278">
        <f t="shared" si="50"/>
        <v>1</v>
      </c>
      <c r="CE40" s="278">
        <f t="shared" si="50"/>
        <v>1</v>
      </c>
      <c r="CF40" s="292">
        <f t="shared" si="50"/>
        <v>1</v>
      </c>
      <c r="CG40" s="271">
        <f t="shared" si="51"/>
        <v>0</v>
      </c>
      <c r="CH40" s="278">
        <f t="shared" si="51"/>
        <v>0</v>
      </c>
      <c r="CI40" s="278">
        <f t="shared" si="51"/>
        <v>0</v>
      </c>
      <c r="CJ40" s="278">
        <f t="shared" si="51"/>
        <v>0</v>
      </c>
      <c r="CK40" s="278">
        <f t="shared" si="51"/>
        <v>0</v>
      </c>
      <c r="CL40" s="278">
        <f t="shared" si="51"/>
        <v>0</v>
      </c>
      <c r="CM40" s="278">
        <f t="shared" si="51"/>
        <v>0</v>
      </c>
      <c r="CN40" s="278">
        <f t="shared" si="51"/>
        <v>0</v>
      </c>
      <c r="CO40" s="278">
        <f t="shared" si="51"/>
        <v>0</v>
      </c>
      <c r="CP40" s="278">
        <f t="shared" si="51"/>
        <v>0</v>
      </c>
      <c r="CQ40" s="278">
        <f t="shared" si="51"/>
        <v>0</v>
      </c>
      <c r="CR40" s="292">
        <f t="shared" si="52"/>
        <v>0</v>
      </c>
      <c r="CS40" s="271">
        <f t="shared" si="53"/>
        <v>0</v>
      </c>
      <c r="CT40" s="278">
        <f t="shared" si="53"/>
        <v>0</v>
      </c>
      <c r="CU40" s="278">
        <f t="shared" si="53"/>
        <v>0</v>
      </c>
      <c r="CV40" s="278">
        <f t="shared" si="53"/>
        <v>0</v>
      </c>
      <c r="CW40" s="278">
        <f t="shared" si="53"/>
        <v>0</v>
      </c>
      <c r="CX40" s="278">
        <f t="shared" si="53"/>
        <v>0</v>
      </c>
      <c r="CY40" s="278">
        <f t="shared" si="53"/>
        <v>0</v>
      </c>
      <c r="CZ40" s="278">
        <f t="shared" si="53"/>
        <v>0</v>
      </c>
      <c r="DA40" s="278">
        <f t="shared" si="53"/>
        <v>0</v>
      </c>
      <c r="DB40" s="278">
        <f t="shared" si="53"/>
        <v>0</v>
      </c>
      <c r="DC40" s="278">
        <f t="shared" si="53"/>
        <v>0</v>
      </c>
      <c r="DD40" s="292">
        <f t="shared" si="53"/>
        <v>0</v>
      </c>
      <c r="DE40" s="271">
        <f t="shared" si="54"/>
        <v>1</v>
      </c>
      <c r="DF40" s="278">
        <f t="shared" si="55"/>
        <v>1</v>
      </c>
      <c r="DG40" s="278">
        <f t="shared" si="55"/>
        <v>1</v>
      </c>
      <c r="DH40" s="278">
        <f t="shared" si="55"/>
        <v>1</v>
      </c>
      <c r="DI40" s="278">
        <f t="shared" si="55"/>
        <v>1</v>
      </c>
      <c r="DJ40" s="278">
        <f t="shared" si="55"/>
        <v>1</v>
      </c>
      <c r="DK40" s="278">
        <f t="shared" si="55"/>
        <v>1</v>
      </c>
      <c r="DL40" s="278">
        <f t="shared" si="55"/>
        <v>1</v>
      </c>
      <c r="DM40" s="278">
        <f t="shared" si="55"/>
        <v>1</v>
      </c>
      <c r="DN40" s="278">
        <f t="shared" si="55"/>
        <v>1</v>
      </c>
      <c r="DO40" s="278">
        <f t="shared" si="55"/>
        <v>1</v>
      </c>
      <c r="DP40" s="292">
        <f t="shared" si="55"/>
        <v>1</v>
      </c>
      <c r="DQ40" s="271">
        <f t="shared" si="56"/>
        <v>0</v>
      </c>
      <c r="DR40" s="278">
        <f t="shared" si="57"/>
        <v>0</v>
      </c>
      <c r="DS40" s="278">
        <f t="shared" si="57"/>
        <v>0</v>
      </c>
      <c r="DT40" s="278">
        <f t="shared" si="57"/>
        <v>0</v>
      </c>
      <c r="DU40" s="278">
        <f t="shared" si="57"/>
        <v>0</v>
      </c>
      <c r="DV40" s="278">
        <f t="shared" si="57"/>
        <v>0</v>
      </c>
      <c r="DW40" s="278">
        <f t="shared" si="57"/>
        <v>0</v>
      </c>
      <c r="DX40" s="278">
        <f t="shared" si="57"/>
        <v>0</v>
      </c>
      <c r="DY40" s="278">
        <f t="shared" si="57"/>
        <v>0</v>
      </c>
      <c r="DZ40" s="278">
        <f t="shared" si="57"/>
        <v>0</v>
      </c>
      <c r="EA40" s="278">
        <f t="shared" si="57"/>
        <v>0</v>
      </c>
      <c r="EB40" s="292">
        <f t="shared" si="57"/>
        <v>0</v>
      </c>
      <c r="EC40" s="271">
        <f t="shared" si="58"/>
        <v>0</v>
      </c>
      <c r="ED40" s="278">
        <f t="shared" si="58"/>
        <v>0</v>
      </c>
      <c r="EE40" s="278">
        <f t="shared" si="58"/>
        <v>0</v>
      </c>
      <c r="EF40" s="278">
        <f t="shared" si="58"/>
        <v>0</v>
      </c>
      <c r="EG40" s="278">
        <f t="shared" si="58"/>
        <v>0</v>
      </c>
      <c r="EH40" s="278">
        <f t="shared" si="58"/>
        <v>0</v>
      </c>
      <c r="EI40" s="278">
        <f t="shared" si="58"/>
        <v>0</v>
      </c>
      <c r="EJ40" s="278">
        <f t="shared" si="58"/>
        <v>0</v>
      </c>
      <c r="EK40" s="278">
        <f t="shared" si="58"/>
        <v>0</v>
      </c>
      <c r="EL40" s="278">
        <f t="shared" si="58"/>
        <v>0</v>
      </c>
      <c r="EM40" s="278">
        <f t="shared" si="58"/>
        <v>0</v>
      </c>
      <c r="EN40" s="292">
        <f t="shared" si="59"/>
        <v>0</v>
      </c>
      <c r="EO40" s="271">
        <f t="shared" si="60"/>
        <v>0</v>
      </c>
      <c r="EP40" s="278">
        <f t="shared" si="60"/>
        <v>0</v>
      </c>
      <c r="EQ40" s="278">
        <f t="shared" si="60"/>
        <v>0</v>
      </c>
      <c r="ER40" s="278">
        <f t="shared" si="60"/>
        <v>0</v>
      </c>
      <c r="ES40" s="278">
        <f t="shared" si="60"/>
        <v>0</v>
      </c>
      <c r="ET40" s="278">
        <f t="shared" si="60"/>
        <v>0</v>
      </c>
      <c r="EU40" s="278">
        <f t="shared" si="60"/>
        <v>0</v>
      </c>
      <c r="EV40" s="278">
        <f t="shared" si="60"/>
        <v>0</v>
      </c>
      <c r="EW40" s="278">
        <f t="shared" si="60"/>
        <v>0</v>
      </c>
      <c r="EX40" s="278">
        <f t="shared" si="61"/>
        <v>0</v>
      </c>
      <c r="EY40" s="278">
        <f t="shared" si="61"/>
        <v>0</v>
      </c>
      <c r="EZ40" s="292">
        <f t="shared" si="61"/>
        <v>0</v>
      </c>
      <c r="FA40" s="271">
        <f t="shared" si="62"/>
        <v>0</v>
      </c>
      <c r="FB40" s="278">
        <f t="shared" si="62"/>
        <v>0</v>
      </c>
      <c r="FC40" s="278">
        <f t="shared" si="62"/>
        <v>0</v>
      </c>
      <c r="FD40" s="278">
        <f t="shared" si="62"/>
        <v>0</v>
      </c>
      <c r="FE40" s="278">
        <f t="shared" si="62"/>
        <v>0</v>
      </c>
      <c r="FF40" s="278">
        <f t="shared" si="62"/>
        <v>0</v>
      </c>
      <c r="FG40" s="278">
        <f t="shared" si="62"/>
        <v>0</v>
      </c>
      <c r="FH40" s="278">
        <f t="shared" si="62"/>
        <v>0</v>
      </c>
      <c r="FI40" s="278">
        <f t="shared" si="62"/>
        <v>0</v>
      </c>
      <c r="FJ40" s="278">
        <f t="shared" si="63"/>
        <v>0</v>
      </c>
      <c r="FK40" s="278">
        <f t="shared" si="63"/>
        <v>0</v>
      </c>
      <c r="FL40" s="292">
        <f t="shared" si="63"/>
        <v>0</v>
      </c>
      <c r="FM40" s="357">
        <f t="shared" si="64"/>
        <v>0</v>
      </c>
      <c r="FN40" s="357">
        <f t="shared" si="65"/>
        <v>0</v>
      </c>
      <c r="FO40" s="357">
        <f t="shared" si="66"/>
        <v>0</v>
      </c>
      <c r="FP40" s="271">
        <f t="shared" si="67"/>
        <v>0</v>
      </c>
      <c r="FQ40" s="278">
        <f t="shared" si="68"/>
        <v>0</v>
      </c>
      <c r="FR40" s="278">
        <f t="shared" si="68"/>
        <v>0</v>
      </c>
      <c r="FS40" s="278">
        <f t="shared" si="68"/>
        <v>0</v>
      </c>
      <c r="FT40" s="278">
        <f t="shared" si="68"/>
        <v>0</v>
      </c>
      <c r="FU40" s="278">
        <f t="shared" si="68"/>
        <v>0</v>
      </c>
      <c r="FV40" s="278">
        <f t="shared" si="68"/>
        <v>0</v>
      </c>
      <c r="FW40" s="278">
        <f t="shared" si="68"/>
        <v>0</v>
      </c>
      <c r="FX40" s="278">
        <f t="shared" si="68"/>
        <v>0</v>
      </c>
      <c r="FY40" s="278">
        <f t="shared" si="68"/>
        <v>0</v>
      </c>
      <c r="FZ40" s="278">
        <f t="shared" si="68"/>
        <v>0</v>
      </c>
      <c r="GA40" s="292">
        <f t="shared" si="68"/>
        <v>0</v>
      </c>
      <c r="GB40" s="271">
        <f t="shared" si="69"/>
        <v>1</v>
      </c>
      <c r="GC40" s="278">
        <f t="shared" si="70"/>
        <v>1</v>
      </c>
      <c r="GD40" s="278">
        <f t="shared" si="70"/>
        <v>1</v>
      </c>
      <c r="GE40" s="278">
        <f t="shared" si="70"/>
        <v>1</v>
      </c>
      <c r="GF40" s="278">
        <f t="shared" si="70"/>
        <v>1</v>
      </c>
      <c r="GG40" s="278">
        <f t="shared" si="70"/>
        <v>1</v>
      </c>
      <c r="GH40" s="278">
        <f t="shared" si="70"/>
        <v>1</v>
      </c>
      <c r="GI40" s="278">
        <f t="shared" si="70"/>
        <v>1</v>
      </c>
      <c r="GJ40" s="278">
        <f t="shared" si="70"/>
        <v>1</v>
      </c>
      <c r="GK40" s="278">
        <f t="shared" si="70"/>
        <v>1</v>
      </c>
      <c r="GL40" s="278">
        <f t="shared" si="70"/>
        <v>1</v>
      </c>
      <c r="GM40" s="292">
        <f t="shared" si="70"/>
        <v>1</v>
      </c>
      <c r="GN40" s="364">
        <f t="shared" si="71"/>
        <v>0</v>
      </c>
      <c r="GO40" s="247">
        <f t="shared" si="71"/>
        <v>0</v>
      </c>
      <c r="GP40" s="247">
        <f t="shared" si="71"/>
        <v>0</v>
      </c>
      <c r="GQ40" s="247">
        <f t="shared" si="71"/>
        <v>0</v>
      </c>
      <c r="GR40" s="247">
        <f t="shared" si="71"/>
        <v>0</v>
      </c>
      <c r="GS40" s="247">
        <f t="shared" si="71"/>
        <v>0</v>
      </c>
      <c r="GT40" s="247">
        <f t="shared" si="71"/>
        <v>0</v>
      </c>
      <c r="GU40" s="247">
        <f t="shared" si="71"/>
        <v>0</v>
      </c>
      <c r="GV40" s="247">
        <f t="shared" si="71"/>
        <v>0</v>
      </c>
      <c r="GW40" s="247">
        <f t="shared" si="71"/>
        <v>0</v>
      </c>
      <c r="GX40" s="247">
        <f t="shared" si="71"/>
        <v>0</v>
      </c>
      <c r="GY40" s="323">
        <f t="shared" si="71"/>
        <v>0</v>
      </c>
      <c r="GZ40" s="323">
        <f t="shared" si="72"/>
        <v>0</v>
      </c>
      <c r="HA40" s="323">
        <f t="shared" si="73"/>
        <v>0</v>
      </c>
      <c r="HB40" s="323">
        <f t="shared" si="74"/>
        <v>0</v>
      </c>
      <c r="HC40" s="247">
        <f t="shared" si="75"/>
        <v>0</v>
      </c>
      <c r="HD40" s="332">
        <f t="shared" si="76"/>
        <v>0</v>
      </c>
      <c r="HE40" s="271">
        <f t="shared" si="77"/>
        <v>0</v>
      </c>
      <c r="HF40" s="366">
        <f t="shared" si="77"/>
        <v>0</v>
      </c>
      <c r="HG40" s="366">
        <f t="shared" si="77"/>
        <v>0</v>
      </c>
      <c r="HH40" s="278">
        <f t="shared" si="77"/>
        <v>0</v>
      </c>
      <c r="HI40" s="278">
        <f t="shared" si="77"/>
        <v>0</v>
      </c>
      <c r="HJ40" s="278">
        <f t="shared" si="77"/>
        <v>0</v>
      </c>
      <c r="HK40" s="278">
        <f t="shared" si="77"/>
        <v>0</v>
      </c>
      <c r="HL40" s="278">
        <f t="shared" si="77"/>
        <v>0</v>
      </c>
      <c r="HM40" s="278">
        <f t="shared" si="77"/>
        <v>0</v>
      </c>
      <c r="HN40" s="278">
        <f t="shared" si="78"/>
        <v>0</v>
      </c>
      <c r="HO40" s="278">
        <f t="shared" si="78"/>
        <v>0</v>
      </c>
      <c r="HP40" s="278">
        <f t="shared" si="78"/>
        <v>0</v>
      </c>
      <c r="HQ40" s="357">
        <f t="shared" si="79"/>
        <v>0</v>
      </c>
      <c r="HR40" s="357">
        <f t="shared" si="80"/>
        <v>0</v>
      </c>
    </row>
    <row r="41" spans="2:226" ht="18.75" customHeight="1">
      <c r="B41" s="2"/>
      <c r="C41" s="26" t="s">
        <v>72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2"/>
      <c r="U41" s="2"/>
      <c r="V41" s="229">
        <f t="shared" ref="V41:AG41" si="85">SUM(V32:V40)</f>
        <v>0</v>
      </c>
      <c r="W41" s="247">
        <f t="shared" si="85"/>
        <v>0</v>
      </c>
      <c r="X41" s="247">
        <f t="shared" si="85"/>
        <v>0</v>
      </c>
      <c r="Y41" s="247">
        <f t="shared" si="85"/>
        <v>0</v>
      </c>
      <c r="Z41" s="247">
        <f t="shared" si="85"/>
        <v>0</v>
      </c>
      <c r="AA41" s="247">
        <f t="shared" si="85"/>
        <v>0</v>
      </c>
      <c r="AB41" s="247">
        <f t="shared" si="85"/>
        <v>0</v>
      </c>
      <c r="AC41" s="247">
        <f t="shared" si="85"/>
        <v>0</v>
      </c>
      <c r="AD41" s="247">
        <f t="shared" si="85"/>
        <v>0</v>
      </c>
      <c r="AE41" s="247">
        <f t="shared" si="85"/>
        <v>0</v>
      </c>
      <c r="AF41" s="247">
        <f t="shared" si="85"/>
        <v>0</v>
      </c>
      <c r="AG41" s="247">
        <f t="shared" si="85"/>
        <v>0</v>
      </c>
      <c r="AH41" s="323">
        <f>ROUNDDOWN(SUM(AH32:AH40),-2)</f>
        <v>0</v>
      </c>
      <c r="AI41" s="247">
        <f>ROUNDDOWN(SUM(AI32:AI40),-2)</f>
        <v>0</v>
      </c>
      <c r="AJ41" s="330"/>
      <c r="AK41" s="247">
        <f>IF(SUM(AK32:AK40)&lt;0,ROUND(AH41+SUM(AK32:AK40),-2)-AH41,0)</f>
        <v>0</v>
      </c>
      <c r="AL41" s="333"/>
      <c r="AM41" s="229">
        <f t="shared" ref="AM41:AX41" si="86">SUM(AM32:AM40)</f>
        <v>0</v>
      </c>
      <c r="AN41" s="247">
        <f t="shared" si="86"/>
        <v>0</v>
      </c>
      <c r="AO41" s="247">
        <f t="shared" si="86"/>
        <v>0</v>
      </c>
      <c r="AP41" s="247">
        <f t="shared" si="86"/>
        <v>0</v>
      </c>
      <c r="AQ41" s="247">
        <f t="shared" si="86"/>
        <v>0</v>
      </c>
      <c r="AR41" s="247">
        <f t="shared" si="86"/>
        <v>0</v>
      </c>
      <c r="AS41" s="247">
        <f t="shared" si="86"/>
        <v>0</v>
      </c>
      <c r="AT41" s="247">
        <f t="shared" si="86"/>
        <v>0</v>
      </c>
      <c r="AU41" s="247">
        <f t="shared" si="86"/>
        <v>0</v>
      </c>
      <c r="AV41" s="247">
        <f t="shared" si="86"/>
        <v>0</v>
      </c>
      <c r="AW41" s="247">
        <f t="shared" si="86"/>
        <v>0</v>
      </c>
      <c r="AX41" s="247">
        <f t="shared" si="86"/>
        <v>0</v>
      </c>
      <c r="AY41" s="323">
        <f>ROUNDDOWN(SUM(AY32:AY40),-2)</f>
        <v>0</v>
      </c>
      <c r="AZ41" s="247">
        <f>ROUNDDOWN(SUM(AZ32:AZ40),-2)</f>
        <v>0</v>
      </c>
      <c r="BA41" s="330"/>
      <c r="BB41" s="247">
        <f>IF(SUM(BB32:BB40)&lt;0,ROUND(AY41+SUM(BB32:BB40),-2)-AY41,0)</f>
        <v>0</v>
      </c>
      <c r="BC41" s="333"/>
      <c r="BD41" s="229">
        <f t="shared" ref="BD41:BO41" si="87">SUM(BD32:BD40)</f>
        <v>0</v>
      </c>
      <c r="BE41" s="247">
        <f t="shared" si="87"/>
        <v>0</v>
      </c>
      <c r="BF41" s="247">
        <f t="shared" si="87"/>
        <v>0</v>
      </c>
      <c r="BG41" s="247">
        <f t="shared" si="87"/>
        <v>0</v>
      </c>
      <c r="BH41" s="247">
        <f t="shared" si="87"/>
        <v>0</v>
      </c>
      <c r="BI41" s="247">
        <f t="shared" si="87"/>
        <v>0</v>
      </c>
      <c r="BJ41" s="247">
        <f t="shared" si="87"/>
        <v>0</v>
      </c>
      <c r="BK41" s="247">
        <f t="shared" si="87"/>
        <v>0</v>
      </c>
      <c r="BL41" s="247">
        <f t="shared" si="87"/>
        <v>0</v>
      </c>
      <c r="BM41" s="247">
        <f t="shared" si="87"/>
        <v>0</v>
      </c>
      <c r="BN41" s="247">
        <f t="shared" si="87"/>
        <v>0</v>
      </c>
      <c r="BO41" s="247">
        <f t="shared" si="87"/>
        <v>0</v>
      </c>
      <c r="BP41" s="323">
        <f>ROUNDDOWN(SUM(BP32:BP40),-2)</f>
        <v>0</v>
      </c>
      <c r="BQ41" s="247">
        <f>ROUNDDOWN(SUM(BQ32:BQ40),-2)</f>
        <v>0</v>
      </c>
      <c r="BR41" s="330"/>
      <c r="BS41" s="247">
        <f>IF(SUM(BS32:BS40)&lt;0,ROUND(BP41+SUM(BS32:BS40),-2)-BP41,0)</f>
        <v>0</v>
      </c>
      <c r="BT41" s="333"/>
      <c r="GB41" s="362" t="s">
        <v>120</v>
      </c>
      <c r="GC41" s="362"/>
      <c r="GD41" s="362"/>
      <c r="GE41" s="362"/>
      <c r="GF41" s="362"/>
      <c r="GG41" s="362"/>
      <c r="GH41" s="362"/>
      <c r="GI41" s="362"/>
      <c r="GJ41" s="362"/>
      <c r="GK41" s="362"/>
      <c r="GL41" s="362"/>
      <c r="GM41" s="362"/>
      <c r="GN41" s="229">
        <f t="shared" ref="GN41:GY41" si="88">SUM(GN32:GN40)</f>
        <v>0</v>
      </c>
      <c r="GO41" s="247">
        <f t="shared" si="88"/>
        <v>0</v>
      </c>
      <c r="GP41" s="247">
        <f t="shared" si="88"/>
        <v>0</v>
      </c>
      <c r="GQ41" s="247">
        <f t="shared" si="88"/>
        <v>0</v>
      </c>
      <c r="GR41" s="247">
        <f t="shared" si="88"/>
        <v>0</v>
      </c>
      <c r="GS41" s="247">
        <f t="shared" si="88"/>
        <v>0</v>
      </c>
      <c r="GT41" s="247">
        <f t="shared" si="88"/>
        <v>0</v>
      </c>
      <c r="GU41" s="247">
        <f t="shared" si="88"/>
        <v>0</v>
      </c>
      <c r="GV41" s="247">
        <f t="shared" si="88"/>
        <v>0</v>
      </c>
      <c r="GW41" s="247">
        <f t="shared" si="88"/>
        <v>0</v>
      </c>
      <c r="GX41" s="247">
        <f t="shared" si="88"/>
        <v>0</v>
      </c>
      <c r="GY41" s="247">
        <f t="shared" si="88"/>
        <v>0</v>
      </c>
      <c r="GZ41" s="323">
        <f>ROUNDDOWN(SUM(GZ32:GZ40),-2)</f>
        <v>0</v>
      </c>
      <c r="HA41" s="247">
        <f>ROUNDDOWN(SUM(HA32:HA40),-2)</f>
        <v>0</v>
      </c>
      <c r="HB41" s="330"/>
      <c r="HC41" s="247">
        <f>IF(SUM(HC32:HC40)&lt;0,ROUND(GZ41+SUM(HC32:HC40),-2)-GZ41,0)</f>
        <v>0</v>
      </c>
      <c r="HD41" s="333"/>
    </row>
    <row r="42" spans="2:226" ht="19.5" customHeight="1">
      <c r="B42" s="2"/>
      <c r="C42" s="8" t="s">
        <v>52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2"/>
      <c r="U42" s="2"/>
      <c r="V42" s="224">
        <f t="shared" ref="V42:AG42" si="89">$L$6/12</f>
        <v>55833.333333333336</v>
      </c>
      <c r="W42" s="237">
        <f t="shared" si="89"/>
        <v>55833.333333333336</v>
      </c>
      <c r="X42" s="237">
        <f t="shared" si="89"/>
        <v>55833.333333333336</v>
      </c>
      <c r="Y42" s="237">
        <f t="shared" si="89"/>
        <v>55833.333333333336</v>
      </c>
      <c r="Z42" s="237">
        <f t="shared" si="89"/>
        <v>55833.333333333336</v>
      </c>
      <c r="AA42" s="237">
        <f t="shared" si="89"/>
        <v>55833.333333333336</v>
      </c>
      <c r="AB42" s="237">
        <f t="shared" si="89"/>
        <v>55833.333333333336</v>
      </c>
      <c r="AC42" s="237">
        <f t="shared" si="89"/>
        <v>55833.333333333336</v>
      </c>
      <c r="AD42" s="237">
        <f t="shared" si="89"/>
        <v>55833.333333333336</v>
      </c>
      <c r="AE42" s="237">
        <f t="shared" si="89"/>
        <v>55833.333333333336</v>
      </c>
      <c r="AF42" s="237">
        <f t="shared" si="89"/>
        <v>55833.333333333336</v>
      </c>
      <c r="AG42" s="237">
        <f t="shared" si="89"/>
        <v>55833.333333333336</v>
      </c>
      <c r="AH42" s="324"/>
      <c r="AI42" s="326"/>
      <c r="AJ42" s="326"/>
      <c r="AK42" s="326"/>
      <c r="AL42" s="334"/>
      <c r="AM42" s="229">
        <f t="shared" ref="AM42:AX42" si="90">$L$7/12</f>
        <v>21666.666666666668</v>
      </c>
      <c r="AN42" s="247">
        <f t="shared" si="90"/>
        <v>21666.666666666668</v>
      </c>
      <c r="AO42" s="247">
        <f t="shared" si="90"/>
        <v>21666.666666666668</v>
      </c>
      <c r="AP42" s="247">
        <f t="shared" si="90"/>
        <v>21666.666666666668</v>
      </c>
      <c r="AQ42" s="247">
        <f t="shared" si="90"/>
        <v>21666.666666666668</v>
      </c>
      <c r="AR42" s="247">
        <f t="shared" si="90"/>
        <v>21666.666666666668</v>
      </c>
      <c r="AS42" s="247">
        <f t="shared" si="90"/>
        <v>21666.666666666668</v>
      </c>
      <c r="AT42" s="247">
        <f t="shared" si="90"/>
        <v>21666.666666666668</v>
      </c>
      <c r="AU42" s="247">
        <f t="shared" si="90"/>
        <v>21666.666666666668</v>
      </c>
      <c r="AV42" s="247">
        <f t="shared" si="90"/>
        <v>21666.666666666668</v>
      </c>
      <c r="AW42" s="247">
        <f t="shared" si="90"/>
        <v>21666.666666666668</v>
      </c>
      <c r="AX42" s="247">
        <f t="shared" si="90"/>
        <v>21666.666666666668</v>
      </c>
      <c r="AY42" s="324"/>
      <c r="AZ42" s="326"/>
      <c r="BA42" s="326"/>
      <c r="BB42" s="326"/>
      <c r="BC42" s="334"/>
      <c r="BD42" s="229">
        <f t="shared" ref="BD42:BO42" si="91">$L$8/12</f>
        <v>14166.666666666666</v>
      </c>
      <c r="BE42" s="247">
        <f t="shared" si="91"/>
        <v>14166.666666666666</v>
      </c>
      <c r="BF42" s="247">
        <f t="shared" si="91"/>
        <v>14166.666666666666</v>
      </c>
      <c r="BG42" s="247">
        <f t="shared" si="91"/>
        <v>14166.666666666666</v>
      </c>
      <c r="BH42" s="247">
        <f t="shared" si="91"/>
        <v>14166.666666666666</v>
      </c>
      <c r="BI42" s="247">
        <f t="shared" si="91"/>
        <v>14166.666666666666</v>
      </c>
      <c r="BJ42" s="247">
        <f t="shared" si="91"/>
        <v>14166.666666666666</v>
      </c>
      <c r="BK42" s="247">
        <f t="shared" si="91"/>
        <v>14166.666666666666</v>
      </c>
      <c r="BL42" s="247">
        <f t="shared" si="91"/>
        <v>14166.666666666666</v>
      </c>
      <c r="BM42" s="247">
        <f t="shared" si="91"/>
        <v>14166.666666666666</v>
      </c>
      <c r="BN42" s="247">
        <f t="shared" si="91"/>
        <v>14166.666666666666</v>
      </c>
      <c r="BO42" s="247">
        <f t="shared" si="91"/>
        <v>14166.666666666666</v>
      </c>
      <c r="BP42" s="324"/>
      <c r="BQ42" s="326"/>
      <c r="BR42" s="326"/>
      <c r="BS42" s="326"/>
      <c r="BT42" s="334"/>
      <c r="GB42" s="305"/>
      <c r="GC42" s="305"/>
      <c r="GD42" s="305"/>
      <c r="GE42" s="305"/>
      <c r="GF42" s="305"/>
      <c r="GG42" s="305"/>
      <c r="GH42" s="305"/>
      <c r="GI42" s="305"/>
      <c r="GJ42" s="305"/>
      <c r="GK42" s="305"/>
      <c r="GL42" s="305"/>
      <c r="GM42" s="305"/>
      <c r="GN42" s="229">
        <f t="shared" ref="GN42:GY42" si="92">$L$9/12</f>
        <v>2500</v>
      </c>
      <c r="GO42" s="247">
        <f t="shared" si="92"/>
        <v>2500</v>
      </c>
      <c r="GP42" s="323">
        <f t="shared" si="92"/>
        <v>2500</v>
      </c>
      <c r="GQ42" s="247">
        <f t="shared" si="92"/>
        <v>2500</v>
      </c>
      <c r="GR42" s="247">
        <f t="shared" si="92"/>
        <v>2500</v>
      </c>
      <c r="GS42" s="323">
        <f t="shared" si="92"/>
        <v>2500</v>
      </c>
      <c r="GT42" s="247">
        <f t="shared" si="92"/>
        <v>2500</v>
      </c>
      <c r="GU42" s="323">
        <f t="shared" si="92"/>
        <v>2500</v>
      </c>
      <c r="GV42" s="247">
        <f t="shared" si="92"/>
        <v>2500</v>
      </c>
      <c r="GW42" s="323">
        <f t="shared" si="92"/>
        <v>2500</v>
      </c>
      <c r="GX42" s="247">
        <f t="shared" si="92"/>
        <v>2500</v>
      </c>
      <c r="GY42" s="323">
        <f t="shared" si="92"/>
        <v>2500</v>
      </c>
      <c r="GZ42" s="324"/>
      <c r="HA42" s="326"/>
      <c r="HB42" s="326"/>
      <c r="HC42" s="326"/>
      <c r="HD42" s="334"/>
    </row>
    <row r="43" spans="2:226" ht="19.5" customHeight="1">
      <c r="B43" s="2"/>
      <c r="C43" s="27"/>
      <c r="D43" s="214" t="s">
        <v>27</v>
      </c>
      <c r="E43" s="215"/>
      <c r="F43" s="216"/>
      <c r="G43" s="64" t="s">
        <v>15</v>
      </c>
      <c r="H43" s="64"/>
      <c r="I43" s="64"/>
      <c r="J43" s="83" t="s">
        <v>28</v>
      </c>
      <c r="K43" s="64"/>
      <c r="L43" s="34"/>
      <c r="M43" s="64" t="s">
        <v>37</v>
      </c>
      <c r="N43" s="64"/>
      <c r="O43" s="141"/>
      <c r="P43" s="147" t="s">
        <v>31</v>
      </c>
      <c r="Q43" s="155"/>
      <c r="R43" s="155"/>
      <c r="S43" s="166"/>
      <c r="T43" s="2"/>
      <c r="U43" s="2"/>
      <c r="V43" s="230">
        <f t="shared" ref="V43:AG43" si="93">MIN(V41:V42)</f>
        <v>0</v>
      </c>
      <c r="W43" s="248">
        <f t="shared" si="93"/>
        <v>0</v>
      </c>
      <c r="X43" s="248">
        <f t="shared" si="93"/>
        <v>0</v>
      </c>
      <c r="Y43" s="248">
        <f t="shared" si="93"/>
        <v>0</v>
      </c>
      <c r="Z43" s="248">
        <f t="shared" si="93"/>
        <v>0</v>
      </c>
      <c r="AA43" s="248">
        <f t="shared" si="93"/>
        <v>0</v>
      </c>
      <c r="AB43" s="248">
        <f t="shared" si="93"/>
        <v>0</v>
      </c>
      <c r="AC43" s="248">
        <f t="shared" si="93"/>
        <v>0</v>
      </c>
      <c r="AD43" s="248">
        <f t="shared" si="93"/>
        <v>0</v>
      </c>
      <c r="AE43" s="248">
        <f t="shared" si="93"/>
        <v>0</v>
      </c>
      <c r="AF43" s="248">
        <f t="shared" si="93"/>
        <v>0</v>
      </c>
      <c r="AG43" s="248">
        <f t="shared" si="93"/>
        <v>0</v>
      </c>
      <c r="AH43" s="325"/>
      <c r="AI43" s="327"/>
      <c r="AJ43" s="327"/>
      <c r="AK43" s="327"/>
      <c r="AL43" s="335"/>
      <c r="AM43" s="230">
        <f t="shared" ref="AM43:AX43" si="94">MIN(AM41:AM42)</f>
        <v>0</v>
      </c>
      <c r="AN43" s="248">
        <f t="shared" si="94"/>
        <v>0</v>
      </c>
      <c r="AO43" s="248">
        <f t="shared" si="94"/>
        <v>0</v>
      </c>
      <c r="AP43" s="248">
        <f t="shared" si="94"/>
        <v>0</v>
      </c>
      <c r="AQ43" s="248">
        <f t="shared" si="94"/>
        <v>0</v>
      </c>
      <c r="AR43" s="248">
        <f t="shared" si="94"/>
        <v>0</v>
      </c>
      <c r="AS43" s="248">
        <f t="shared" si="94"/>
        <v>0</v>
      </c>
      <c r="AT43" s="248">
        <f t="shared" si="94"/>
        <v>0</v>
      </c>
      <c r="AU43" s="248">
        <f t="shared" si="94"/>
        <v>0</v>
      </c>
      <c r="AV43" s="248">
        <f t="shared" si="94"/>
        <v>0</v>
      </c>
      <c r="AW43" s="248">
        <f t="shared" si="94"/>
        <v>0</v>
      </c>
      <c r="AX43" s="248">
        <f t="shared" si="94"/>
        <v>0</v>
      </c>
      <c r="AY43" s="325"/>
      <c r="AZ43" s="327"/>
      <c r="BA43" s="327"/>
      <c r="BB43" s="327"/>
      <c r="BC43" s="335"/>
      <c r="BD43" s="230">
        <f t="shared" ref="BD43:BO43" si="95">MIN(BD41:BD42)</f>
        <v>0</v>
      </c>
      <c r="BE43" s="248">
        <f t="shared" si="95"/>
        <v>0</v>
      </c>
      <c r="BF43" s="248">
        <f t="shared" si="95"/>
        <v>0</v>
      </c>
      <c r="BG43" s="248">
        <f t="shared" si="95"/>
        <v>0</v>
      </c>
      <c r="BH43" s="248">
        <f t="shared" si="95"/>
        <v>0</v>
      </c>
      <c r="BI43" s="248">
        <f t="shared" si="95"/>
        <v>0</v>
      </c>
      <c r="BJ43" s="248">
        <f t="shared" si="95"/>
        <v>0</v>
      </c>
      <c r="BK43" s="248">
        <f t="shared" si="95"/>
        <v>0</v>
      </c>
      <c r="BL43" s="248">
        <f t="shared" si="95"/>
        <v>0</v>
      </c>
      <c r="BM43" s="248">
        <f t="shared" si="95"/>
        <v>0</v>
      </c>
      <c r="BN43" s="248">
        <f t="shared" si="95"/>
        <v>0</v>
      </c>
      <c r="BO43" s="248">
        <f t="shared" si="95"/>
        <v>0</v>
      </c>
      <c r="BP43" s="325"/>
      <c r="BQ43" s="327"/>
      <c r="BR43" s="327"/>
      <c r="BS43" s="327"/>
      <c r="BT43" s="335"/>
      <c r="GN43" s="230">
        <f t="shared" ref="GN43:GY43" si="96">MIN(GN41:GN42)</f>
        <v>0</v>
      </c>
      <c r="GO43" s="248">
        <f t="shared" si="96"/>
        <v>0</v>
      </c>
      <c r="GP43" s="248">
        <f t="shared" si="96"/>
        <v>0</v>
      </c>
      <c r="GQ43" s="248">
        <f t="shared" si="96"/>
        <v>0</v>
      </c>
      <c r="GR43" s="248">
        <f t="shared" si="96"/>
        <v>0</v>
      </c>
      <c r="GS43" s="248">
        <f t="shared" si="96"/>
        <v>0</v>
      </c>
      <c r="GT43" s="248">
        <f t="shared" si="96"/>
        <v>0</v>
      </c>
      <c r="GU43" s="248">
        <f t="shared" si="96"/>
        <v>0</v>
      </c>
      <c r="GV43" s="248">
        <f t="shared" si="96"/>
        <v>0</v>
      </c>
      <c r="GW43" s="248">
        <f t="shared" si="96"/>
        <v>0</v>
      </c>
      <c r="GX43" s="248">
        <f t="shared" si="96"/>
        <v>0</v>
      </c>
      <c r="GY43" s="248">
        <f t="shared" si="96"/>
        <v>0</v>
      </c>
      <c r="GZ43" s="325"/>
      <c r="HA43" s="327"/>
      <c r="HB43" s="327"/>
      <c r="HC43" s="327"/>
      <c r="HD43" s="335"/>
    </row>
    <row r="44" spans="2:226" ht="26.25" customHeight="1">
      <c r="B44" s="2"/>
      <c r="C44" s="28" t="s">
        <v>51</v>
      </c>
      <c r="D44" s="52">
        <f>ROUNDDOWN(SUM(V43:AG43),-2)</f>
        <v>0</v>
      </c>
      <c r="E44" s="65"/>
      <c r="F44" s="71"/>
      <c r="G44" s="133">
        <f>ROUNDDOWN(SUM(AM43:AX43),-2)</f>
        <v>0</v>
      </c>
      <c r="H44" s="133"/>
      <c r="I44" s="133"/>
      <c r="J44" s="130">
        <f>ROUNDDOWN(SUM(BD43:BO43),-2)</f>
        <v>0</v>
      </c>
      <c r="K44" s="133"/>
      <c r="L44" s="142"/>
      <c r="M44" s="130">
        <f>ROUNDDOWN(SUM(GN43:GY43),-2)</f>
        <v>0</v>
      </c>
      <c r="N44" s="133"/>
      <c r="O44" s="142"/>
      <c r="P44" s="148">
        <f>SUM(D44,G44,J44,M44)</f>
        <v>0</v>
      </c>
      <c r="Q44" s="156"/>
      <c r="R44" s="156"/>
      <c r="S44" s="167"/>
      <c r="T44" s="2"/>
      <c r="U44" s="2"/>
      <c r="AI44" s="328"/>
      <c r="AZ44" s="328"/>
    </row>
    <row r="45" spans="2:226" ht="18.75" customHeight="1">
      <c r="B45" s="2"/>
      <c r="C45" s="29"/>
      <c r="D45" s="29"/>
      <c r="E45" s="29"/>
      <c r="F45" s="29"/>
      <c r="G45" s="29"/>
      <c r="H45" s="96" t="s">
        <v>108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2"/>
      <c r="U45" s="2"/>
      <c r="V45" s="179" t="s">
        <v>69</v>
      </c>
      <c r="W45" s="192" t="s">
        <v>67</v>
      </c>
      <c r="X45" s="200" t="s">
        <v>68</v>
      </c>
      <c r="Y45" s="192" t="s">
        <v>93</v>
      </c>
    </row>
    <row r="46" spans="2:226" ht="26.25" customHeight="1">
      <c r="B46" s="2"/>
      <c r="C46" s="30" t="s">
        <v>26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2"/>
      <c r="U46" s="2"/>
      <c r="V46" s="180" t="s">
        <v>32</v>
      </c>
      <c r="W46" s="193" t="s">
        <v>49</v>
      </c>
      <c r="X46" s="201" t="s">
        <v>45</v>
      </c>
      <c r="Y46" s="193">
        <v>0</v>
      </c>
    </row>
    <row r="47" spans="2:226" ht="11.25" customHeight="1">
      <c r="B47" s="2"/>
      <c r="C47" s="31"/>
      <c r="D47" s="31"/>
      <c r="E47" s="31"/>
      <c r="F47" s="31"/>
      <c r="G47" s="31"/>
      <c r="H47" s="31"/>
      <c r="I47" s="31"/>
      <c r="J47" s="108"/>
      <c r="K47" s="108"/>
      <c r="L47" s="108"/>
      <c r="M47" s="21"/>
      <c r="N47" s="21"/>
      <c r="O47" s="21"/>
      <c r="P47" s="149"/>
      <c r="Q47" s="149"/>
      <c r="R47" s="149"/>
      <c r="S47" s="149"/>
      <c r="T47" s="2"/>
      <c r="U47" s="2"/>
      <c r="V47" s="181" t="s">
        <v>77</v>
      </c>
      <c r="W47" s="194" t="s">
        <v>53</v>
      </c>
      <c r="X47" s="202" t="s">
        <v>14</v>
      </c>
      <c r="Y47" s="194">
        <v>4</v>
      </c>
    </row>
    <row r="48" spans="2:226" ht="127.5" customHeight="1">
      <c r="B48" s="7" t="s">
        <v>43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173"/>
      <c r="U48" s="2"/>
      <c r="W48" s="194" t="s">
        <v>54</v>
      </c>
      <c r="X48" s="202" t="s">
        <v>55</v>
      </c>
      <c r="Y48" s="194">
        <v>5</v>
      </c>
      <c r="Z48" s="1" t="s">
        <v>86</v>
      </c>
    </row>
    <row r="49" spans="3:25" ht="19.5" customHeight="1">
      <c r="C49" s="33"/>
      <c r="J49" s="109"/>
      <c r="K49" s="109"/>
      <c r="L49" s="109"/>
      <c r="M49" s="131"/>
      <c r="N49" s="131"/>
      <c r="O49" s="131"/>
      <c r="P49" s="150"/>
      <c r="Q49" s="150"/>
      <c r="R49" s="150"/>
      <c r="S49" s="150"/>
      <c r="W49" s="194" t="s">
        <v>14</v>
      </c>
      <c r="X49" s="203" t="s">
        <v>35</v>
      </c>
      <c r="Y49" s="194">
        <v>6</v>
      </c>
    </row>
    <row r="50" spans="3:25" ht="19.5" customHeight="1">
      <c r="W50" s="195" t="s">
        <v>6</v>
      </c>
      <c r="X50" s="204"/>
      <c r="Y50" s="194">
        <v>7</v>
      </c>
    </row>
    <row r="51" spans="3:25" ht="19.5" customHeight="1">
      <c r="Y51" s="194">
        <v>8</v>
      </c>
    </row>
    <row r="52" spans="3:25" ht="19.5" customHeight="1">
      <c r="Y52" s="194">
        <v>9</v>
      </c>
    </row>
    <row r="53" spans="3:25" ht="19.5" customHeight="1">
      <c r="Y53" s="194">
        <v>10</v>
      </c>
    </row>
    <row r="54" spans="3:25" ht="19.5" customHeight="1">
      <c r="Y54" s="194">
        <v>11</v>
      </c>
    </row>
    <row r="55" spans="3:25" ht="19.5" customHeight="1">
      <c r="Y55" s="194">
        <v>12</v>
      </c>
    </row>
    <row r="56" spans="3:25" ht="19.5" customHeight="1">
      <c r="Y56" s="194">
        <v>1</v>
      </c>
    </row>
    <row r="57" spans="3:25" ht="19.5" customHeight="1">
      <c r="Y57" s="194">
        <v>2</v>
      </c>
    </row>
    <row r="58" spans="3:25" ht="19.5" customHeight="1">
      <c r="Y58" s="195">
        <v>3</v>
      </c>
    </row>
    <row r="59" spans="3:25" ht="19.5" hidden="1" customHeight="1"/>
    <row r="60" spans="3:25" ht="19.5" hidden="1" customHeight="1"/>
    <row r="61" spans="3:25" ht="19.5" hidden="1" customHeight="1"/>
    <row r="62" spans="3:25" ht="19.5" hidden="1" customHeight="1"/>
    <row r="63" spans="3:25" ht="19.5" hidden="1" customHeight="1"/>
    <row r="64" spans="3:25" ht="19.5" hidden="1" customHeight="1"/>
    <row r="65" ht="19.5" hidden="1" customHeight="1"/>
    <row r="66" ht="19.5" hidden="1" customHeight="1"/>
    <row r="67" ht="19.5" hidden="1" customHeight="1"/>
    <row r="68" ht="19.5" hidden="1" customHeight="1"/>
    <row r="69" ht="19.5" hidden="1" customHeight="1"/>
  </sheetData>
  <mergeCells count="206">
    <mergeCell ref="D5:G5"/>
    <mergeCell ref="H5:K5"/>
    <mergeCell ref="L5:O5"/>
    <mergeCell ref="X5:Y5"/>
    <mergeCell ref="Z5:AC5"/>
    <mergeCell ref="AD5:AG5"/>
    <mergeCell ref="D6:G6"/>
    <mergeCell ref="H6:K6"/>
    <mergeCell ref="L6:O6"/>
    <mergeCell ref="X6:Y6"/>
    <mergeCell ref="Z6:AC6"/>
    <mergeCell ref="AD6:AG6"/>
    <mergeCell ref="D7:G7"/>
    <mergeCell ref="H7:K7"/>
    <mergeCell ref="L7:O7"/>
    <mergeCell ref="X7:Y7"/>
    <mergeCell ref="Z7:AC7"/>
    <mergeCell ref="AD7:AG7"/>
    <mergeCell ref="D8:G8"/>
    <mergeCell ref="H8:K8"/>
    <mergeCell ref="L8:O8"/>
    <mergeCell ref="X8:Y8"/>
    <mergeCell ref="Z8:AC8"/>
    <mergeCell ref="AD8:AG8"/>
    <mergeCell ref="D9:G9"/>
    <mergeCell ref="H9:K9"/>
    <mergeCell ref="L9:O9"/>
    <mergeCell ref="X9:Y9"/>
    <mergeCell ref="Z9:AC9"/>
    <mergeCell ref="AD9:AG9"/>
    <mergeCell ref="C10:O10"/>
    <mergeCell ref="D13:F13"/>
    <mergeCell ref="V13:Y13"/>
    <mergeCell ref="Z13:AC13"/>
    <mergeCell ref="AE13:AP13"/>
    <mergeCell ref="AS13:AW13"/>
    <mergeCell ref="AX13:BB13"/>
    <mergeCell ref="G15:I15"/>
    <mergeCell ref="J15:L15"/>
    <mergeCell ref="M15:N15"/>
    <mergeCell ref="O15:P15"/>
    <mergeCell ref="Q15:R15"/>
    <mergeCell ref="G16:I16"/>
    <mergeCell ref="J16:L16"/>
    <mergeCell ref="M16:N16"/>
    <mergeCell ref="O16:P16"/>
    <mergeCell ref="Q16:R16"/>
    <mergeCell ref="G17:I17"/>
    <mergeCell ref="J17:L17"/>
    <mergeCell ref="M17:N17"/>
    <mergeCell ref="O17:P17"/>
    <mergeCell ref="Q17:R17"/>
    <mergeCell ref="G18:I18"/>
    <mergeCell ref="J18:L18"/>
    <mergeCell ref="M18:N18"/>
    <mergeCell ref="O18:P18"/>
    <mergeCell ref="Q18:R18"/>
    <mergeCell ref="G19:I19"/>
    <mergeCell ref="J19:L19"/>
    <mergeCell ref="M19:N19"/>
    <mergeCell ref="O19:P19"/>
    <mergeCell ref="Q19:R19"/>
    <mergeCell ref="G20:I20"/>
    <mergeCell ref="J20:L20"/>
    <mergeCell ref="M20:N20"/>
    <mergeCell ref="O20:P20"/>
    <mergeCell ref="Q20:R20"/>
    <mergeCell ref="G21:I21"/>
    <mergeCell ref="J21:L21"/>
    <mergeCell ref="M21:N21"/>
    <mergeCell ref="O21:P21"/>
    <mergeCell ref="Q21:R21"/>
    <mergeCell ref="G22:I22"/>
    <mergeCell ref="J22:L22"/>
    <mergeCell ref="M22:N22"/>
    <mergeCell ref="O22:P22"/>
    <mergeCell ref="Q22:R22"/>
    <mergeCell ref="G23:I23"/>
    <mergeCell ref="J23:L23"/>
    <mergeCell ref="M23:N23"/>
    <mergeCell ref="O23:P23"/>
    <mergeCell ref="Q23:R23"/>
    <mergeCell ref="C25:S25"/>
    <mergeCell ref="AB27:AC27"/>
    <mergeCell ref="F28:K28"/>
    <mergeCell ref="N28:O28"/>
    <mergeCell ref="P28:S28"/>
    <mergeCell ref="AF28:AG28"/>
    <mergeCell ref="N29:O29"/>
    <mergeCell ref="P29:S29"/>
    <mergeCell ref="AF29:AG29"/>
    <mergeCell ref="N30:O30"/>
    <mergeCell ref="P30:S30"/>
    <mergeCell ref="V30:AL30"/>
    <mergeCell ref="AM30:BC30"/>
    <mergeCell ref="BU30:CF30"/>
    <mergeCell ref="CG30:CR30"/>
    <mergeCell ref="CS30:DD30"/>
    <mergeCell ref="DE30:DP30"/>
    <mergeCell ref="DQ30:EB30"/>
    <mergeCell ref="EC30:EN30"/>
    <mergeCell ref="EO30:EZ30"/>
    <mergeCell ref="FA30:FL30"/>
    <mergeCell ref="FP30:GA30"/>
    <mergeCell ref="GB30:GM30"/>
    <mergeCell ref="HE30:HP30"/>
    <mergeCell ref="D31:G31"/>
    <mergeCell ref="H31:J31"/>
    <mergeCell ref="K31:M31"/>
    <mergeCell ref="N31:P31"/>
    <mergeCell ref="Q31:S31"/>
    <mergeCell ref="D32:G32"/>
    <mergeCell ref="H32:J32"/>
    <mergeCell ref="K32:M32"/>
    <mergeCell ref="N32:P32"/>
    <mergeCell ref="Q32:S32"/>
    <mergeCell ref="D33:G33"/>
    <mergeCell ref="H33:J33"/>
    <mergeCell ref="K33:M33"/>
    <mergeCell ref="N33:P33"/>
    <mergeCell ref="Q33:S33"/>
    <mergeCell ref="D34:G34"/>
    <mergeCell ref="H34:J34"/>
    <mergeCell ref="K34:M34"/>
    <mergeCell ref="N34:P34"/>
    <mergeCell ref="Q34:S34"/>
    <mergeCell ref="D35:G35"/>
    <mergeCell ref="H35:J35"/>
    <mergeCell ref="K35:M35"/>
    <mergeCell ref="N35:P35"/>
    <mergeCell ref="Q35:S35"/>
    <mergeCell ref="D36:G36"/>
    <mergeCell ref="H36:J36"/>
    <mergeCell ref="K36:M36"/>
    <mergeCell ref="N36:P36"/>
    <mergeCell ref="Q36:S36"/>
    <mergeCell ref="D37:G37"/>
    <mergeCell ref="H37:J37"/>
    <mergeCell ref="K37:M37"/>
    <mergeCell ref="N37:P37"/>
    <mergeCell ref="Q37:S37"/>
    <mergeCell ref="D38:G38"/>
    <mergeCell ref="H38:J38"/>
    <mergeCell ref="K38:M38"/>
    <mergeCell ref="N38:P38"/>
    <mergeCell ref="Q38:S38"/>
    <mergeCell ref="D39:G39"/>
    <mergeCell ref="H39:J39"/>
    <mergeCell ref="K39:M39"/>
    <mergeCell ref="N39:P39"/>
    <mergeCell ref="Q39:S39"/>
    <mergeCell ref="D40:G40"/>
    <mergeCell ref="H40:J40"/>
    <mergeCell ref="K40:M40"/>
    <mergeCell ref="N40:P40"/>
    <mergeCell ref="Q40:S40"/>
    <mergeCell ref="C41:S41"/>
    <mergeCell ref="D43:F43"/>
    <mergeCell ref="G43:I43"/>
    <mergeCell ref="J43:L43"/>
    <mergeCell ref="M43:O43"/>
    <mergeCell ref="P43:S43"/>
    <mergeCell ref="D44:F44"/>
    <mergeCell ref="G44:I44"/>
    <mergeCell ref="J44:L44"/>
    <mergeCell ref="M44:O44"/>
    <mergeCell ref="P44:S44"/>
    <mergeCell ref="H45:S45"/>
    <mergeCell ref="C46:S46"/>
    <mergeCell ref="B48:T48"/>
    <mergeCell ref="B2:T3"/>
    <mergeCell ref="W2:AA3"/>
    <mergeCell ref="AE3:AI4"/>
    <mergeCell ref="AJ3:AP4"/>
    <mergeCell ref="W10:W11"/>
    <mergeCell ref="X10:Y11"/>
    <mergeCell ref="Z10:AA11"/>
    <mergeCell ref="AB10:AC11"/>
    <mergeCell ref="AD10:AD11"/>
    <mergeCell ref="AE10:AF11"/>
    <mergeCell ref="AG10:AH11"/>
    <mergeCell ref="C13:C14"/>
    <mergeCell ref="G13:I14"/>
    <mergeCell ref="J13:L14"/>
    <mergeCell ref="M13:N14"/>
    <mergeCell ref="O13:P14"/>
    <mergeCell ref="Q13:R14"/>
    <mergeCell ref="S13:S14"/>
    <mergeCell ref="AD13:AD14"/>
    <mergeCell ref="AQ13:AQ14"/>
    <mergeCell ref="W25:AC26"/>
    <mergeCell ref="L28:M30"/>
    <mergeCell ref="C29:C30"/>
    <mergeCell ref="F29:G30"/>
    <mergeCell ref="H29:H30"/>
    <mergeCell ref="I29:K30"/>
    <mergeCell ref="FM30:FM31"/>
    <mergeCell ref="FN30:FN31"/>
    <mergeCell ref="FO30:FO31"/>
    <mergeCell ref="HQ30:HQ31"/>
    <mergeCell ref="HR30:HR31"/>
    <mergeCell ref="GB41:GM42"/>
    <mergeCell ref="AH42:AL43"/>
    <mergeCell ref="AY42:BC43"/>
    <mergeCell ref="BP42:BT43"/>
    <mergeCell ref="GZ42:HD43"/>
  </mergeCells>
  <phoneticPr fontId="1"/>
  <conditionalFormatting sqref="D15:E23">
    <cfRule type="cellIs" dxfId="0" priority="1" operator="between">
      <formula>1</formula>
      <formula>3</formula>
    </cfRule>
  </conditionalFormatting>
  <dataValidations count="2">
    <dataValidation type="list" allowBlank="1" showDropDown="0" showInputMessage="1" showErrorMessage="1" sqref="D15:E15">
      <formula1>$Y$46:$Y$58</formula1>
    </dataValidation>
    <dataValidation type="list" allowBlank="1" showDropDown="0" showInputMessage="1" showErrorMessage="1" sqref="D16:E23">
      <formula1>$Y$47:$Y$58</formula1>
    </dataValidation>
  </dataValidations>
  <printOptions horizontalCentered="1"/>
  <pageMargins left="0" right="0" top="0.11811023622047244" bottom="0" header="0" footer="0"/>
  <pageSetup paperSize="9" scale="8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A4たて</vt:lpstr>
      <vt:lpstr>設定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2025-05-12T02:56:20Z</cp:lastPrinted>
  <dcterms:created xsi:type="dcterms:W3CDTF">2016-08-12T04:46:01Z</dcterms:created>
  <dcterms:modified xsi:type="dcterms:W3CDTF">2026-06-19T09:57:51Z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5.0.2.0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2026-06-19T09:57:51Z</vt:filetime>
  </property>
</Properties>
</file>